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Michael\Desktop\"/>
    </mc:Choice>
  </mc:AlternateContent>
  <xr:revisionPtr revIDLastSave="0" documentId="8_{AF3A4B74-178E-446E-87D8-6BB8A06FB611}" xr6:coauthVersionLast="45" xr6:coauthVersionMax="45" xr10:uidLastSave="{00000000-0000-0000-0000-000000000000}"/>
  <workbookProtection workbookAlgorithmName="SHA-512" workbookHashValue="Rpj/Y7/g8EnOd2m9kt/tYGgjAB6R5iNjYbOnxbvWscGoqDDUg6o6XVeLTDmEBWIT8jk/WKOAcP3Ehb8Cjdo6fA==" workbookSaltValue="7v0ZeLzpzyF+SIL8CRL74A==" workbookSpinCount="100000" lockStructure="1"/>
  <bookViews>
    <workbookView xWindow="28680" yWindow="-120" windowWidth="29040" windowHeight="16440" tabRatio="843" xr2:uid="{00000000-000D-0000-FFFF-FFFF00000000}"/>
  </bookViews>
  <sheets>
    <sheet name="General Instructions" sheetId="8" r:id="rId1"/>
    <sheet name="RD925 Form" sheetId="1" r:id="rId2"/>
    <sheet name="Volume Worksheet" sheetId="10" r:id="rId3"/>
    <sheet name="Loadings Worksheet" sheetId="6" r:id="rId4"/>
    <sheet name="Tax Credit Worksheet" sheetId="5" r:id="rId5"/>
    <sheet name="MPR Worksheet" sheetId="4" r:id="rId6"/>
    <sheet name="925-V" sheetId="11" r:id="rId7"/>
  </sheets>
  <definedNames>
    <definedName name="_xlnm.Print_Area" localSheetId="3">'Loadings Worksheet'!$A$1:$CC$51</definedName>
    <definedName name="_xlnm.Print_Area" localSheetId="5">'MPR Worksheet'!$A$1:$AL$44</definedName>
    <definedName name="_xlnm.Print_Area" localSheetId="1">'RD925 Form'!$A$1:$AN$53</definedName>
    <definedName name="_xlnm.Print_Area" localSheetId="4">'Tax Credit Worksheet'!$A$1:$BW$49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9" i="11" l="1"/>
  <c r="AE23" i="10" l="1"/>
  <c r="AE21" i="10"/>
  <c r="AE19" i="10"/>
  <c r="AE17" i="10"/>
  <c r="AE15" i="10"/>
  <c r="AA15" i="10"/>
  <c r="AE13" i="10"/>
  <c r="AE9" i="10"/>
  <c r="AE11" i="10"/>
  <c r="AA11" i="10"/>
  <c r="AA9" i="10"/>
  <c r="R9" i="10"/>
  <c r="O9" i="10"/>
  <c r="AQ36" i="10"/>
  <c r="AY9" i="10"/>
  <c r="AQ30" i="10"/>
  <c r="F27" i="6" l="1"/>
  <c r="AD56" i="10" l="1"/>
  <c r="F29" i="6" s="1"/>
  <c r="AD55" i="10"/>
  <c r="F28" i="6" s="1"/>
  <c r="I60" i="10"/>
  <c r="I58" i="10"/>
  <c r="F26" i="6" s="1"/>
  <c r="I57" i="10"/>
  <c r="F25" i="6" s="1"/>
  <c r="I56" i="10"/>
  <c r="F24" i="6" s="1"/>
  <c r="I55" i="10"/>
  <c r="F23" i="6" s="1"/>
  <c r="AT23" i="10" l="1"/>
  <c r="AS23" i="10"/>
  <c r="AQ23" i="10"/>
  <c r="AO23" i="10"/>
  <c r="AM23" i="10"/>
  <c r="AL23" i="10"/>
  <c r="AJ23" i="10"/>
  <c r="AH23" i="10"/>
  <c r="AC23" i="10"/>
  <c r="AA23" i="10"/>
  <c r="Z23" i="10"/>
  <c r="X23" i="10"/>
  <c r="W23" i="10"/>
  <c r="U23" i="10"/>
  <c r="T23" i="10"/>
  <c r="R23" i="10"/>
  <c r="Q23" i="10"/>
  <c r="O23" i="10"/>
  <c r="AT21" i="10"/>
  <c r="AS21" i="10"/>
  <c r="AQ21" i="10"/>
  <c r="AO21" i="10"/>
  <c r="AM21" i="10"/>
  <c r="AL21" i="10"/>
  <c r="AJ21" i="10"/>
  <c r="AH21" i="10"/>
  <c r="AC21" i="10"/>
  <c r="AA21" i="10"/>
  <c r="Z21" i="10"/>
  <c r="X21" i="10"/>
  <c r="W21" i="10"/>
  <c r="U21" i="10"/>
  <c r="T21" i="10"/>
  <c r="R21" i="10"/>
  <c r="Q21" i="10"/>
  <c r="O21" i="10"/>
  <c r="AT19" i="10"/>
  <c r="AS19" i="10"/>
  <c r="AQ19" i="10"/>
  <c r="AO19" i="10"/>
  <c r="AM19" i="10"/>
  <c r="AL19" i="10"/>
  <c r="AJ19" i="10"/>
  <c r="AH19" i="10"/>
  <c r="AC19" i="10"/>
  <c r="AA19" i="10"/>
  <c r="Z19" i="10"/>
  <c r="X19" i="10"/>
  <c r="W19" i="10"/>
  <c r="U19" i="10"/>
  <c r="T19" i="10"/>
  <c r="R19" i="10"/>
  <c r="Q19" i="10"/>
  <c r="O19" i="10"/>
  <c r="AT17" i="10"/>
  <c r="AS17" i="10"/>
  <c r="AQ17" i="10"/>
  <c r="AO17" i="10"/>
  <c r="AM17" i="10"/>
  <c r="AL17" i="10"/>
  <c r="AJ17" i="10"/>
  <c r="AH17" i="10"/>
  <c r="AC17" i="10"/>
  <c r="AA17" i="10"/>
  <c r="Z17" i="10"/>
  <c r="X17" i="10"/>
  <c r="W17" i="10"/>
  <c r="U17" i="10"/>
  <c r="T17" i="10"/>
  <c r="R17" i="10"/>
  <c r="Q17" i="10"/>
  <c r="O17" i="10"/>
  <c r="AT15" i="10"/>
  <c r="AS15" i="10"/>
  <c r="AQ15" i="10"/>
  <c r="AO15" i="10"/>
  <c r="AM15" i="10"/>
  <c r="AL15" i="10"/>
  <c r="AJ15" i="10"/>
  <c r="AH15" i="10"/>
  <c r="AC15" i="10"/>
  <c r="Z15" i="10"/>
  <c r="X15" i="10"/>
  <c r="W15" i="10"/>
  <c r="U15" i="10"/>
  <c r="T15" i="10"/>
  <c r="R15" i="10"/>
  <c r="Q15" i="10"/>
  <c r="O15" i="10"/>
  <c r="AT13" i="10"/>
  <c r="AS13" i="10"/>
  <c r="AQ13" i="10"/>
  <c r="AO13" i="10"/>
  <c r="AM13" i="10"/>
  <c r="AL13" i="10"/>
  <c r="AJ13" i="10"/>
  <c r="AH13" i="10"/>
  <c r="AC13" i="10"/>
  <c r="AA13" i="10"/>
  <c r="Z13" i="10"/>
  <c r="X13" i="10"/>
  <c r="W13" i="10"/>
  <c r="U13" i="10"/>
  <c r="T13" i="10"/>
  <c r="R13" i="10"/>
  <c r="Q13" i="10"/>
  <c r="O13" i="10"/>
  <c r="AT11" i="10"/>
  <c r="AS11" i="10"/>
  <c r="AQ11" i="10"/>
  <c r="AO11" i="10"/>
  <c r="AM11" i="10"/>
  <c r="AL11" i="10"/>
  <c r="AJ11" i="10"/>
  <c r="AH11" i="10"/>
  <c r="AC11" i="10"/>
  <c r="Z11" i="10"/>
  <c r="X11" i="10"/>
  <c r="W11" i="10"/>
  <c r="U11" i="10"/>
  <c r="T11" i="10"/>
  <c r="R11" i="10"/>
  <c r="Q11" i="10"/>
  <c r="O11" i="10"/>
  <c r="AT9" i="10"/>
  <c r="AQ9" i="10"/>
  <c r="AM9" i="10"/>
  <c r="AJ9" i="10"/>
  <c r="X9" i="10"/>
  <c r="U9" i="10"/>
  <c r="Q9" i="10" l="1"/>
  <c r="AY11" i="10" l="1"/>
  <c r="AY13" i="10"/>
  <c r="AY15" i="10"/>
  <c r="AY17" i="10"/>
  <c r="AY19" i="10"/>
  <c r="AY21" i="10"/>
  <c r="AY23" i="10"/>
  <c r="G23" i="10"/>
  <c r="G21" i="10"/>
  <c r="G19" i="10"/>
  <c r="G17" i="10"/>
  <c r="G15" i="10"/>
  <c r="G13" i="10"/>
  <c r="G11" i="10"/>
  <c r="G9" i="10"/>
  <c r="AH9" i="10"/>
  <c r="AL9" i="10"/>
  <c r="AO9" i="10"/>
  <c r="AS9" i="10"/>
  <c r="AC9" i="10"/>
  <c r="W9" i="10"/>
  <c r="T9" i="10"/>
  <c r="AQ32" i="10"/>
  <c r="Z9" i="10"/>
  <c r="AY20" i="10" l="1"/>
  <c r="AL56" i="10" s="1"/>
  <c r="J29" i="6" s="1"/>
  <c r="AI29" i="6" s="1"/>
  <c r="AY16" i="10"/>
  <c r="O60" i="10" s="1"/>
  <c r="J27" i="6" s="1"/>
  <c r="AY18" i="10"/>
  <c r="AL55" i="10" s="1"/>
  <c r="J28" i="6" s="1"/>
  <c r="AY12" i="10"/>
  <c r="O57" i="10" s="1"/>
  <c r="J25" i="6" s="1"/>
  <c r="AY22" i="10"/>
  <c r="AL57" i="10" s="1"/>
  <c r="J30" i="6" s="1"/>
  <c r="AY10" i="10"/>
  <c r="O56" i="10" s="1"/>
  <c r="J24" i="6" s="1"/>
  <c r="AY14" i="10"/>
  <c r="AD5" i="11"/>
  <c r="K59" i="11"/>
  <c r="AC29" i="6" l="1"/>
  <c r="AC30" i="6"/>
  <c r="AI30" i="6"/>
  <c r="AC24" i="6"/>
  <c r="AI24" i="6"/>
  <c r="AC27" i="6"/>
  <c r="AI27" i="6"/>
  <c r="AC28" i="6"/>
  <c r="AI28" i="6"/>
  <c r="O58" i="10"/>
  <c r="J26" i="6" s="1"/>
  <c r="AI26" i="6" s="1"/>
  <c r="AI25" i="6"/>
  <c r="AC25" i="6"/>
  <c r="I55" i="11"/>
  <c r="I53" i="11"/>
  <c r="I49" i="11"/>
  <c r="I47" i="11"/>
  <c r="AC26" i="6" l="1"/>
  <c r="C10" i="11"/>
  <c r="B15" i="8" l="1"/>
  <c r="AM29" i="5" l="1"/>
  <c r="AR11" i="6"/>
  <c r="AQ31" i="10"/>
  <c r="AQ33" i="10"/>
  <c r="AQ34" i="10"/>
  <c r="AQ35" i="10"/>
  <c r="AQ37" i="10"/>
  <c r="AQ38" i="10"/>
  <c r="AQ39" i="10"/>
  <c r="AQ40" i="10"/>
  <c r="AQ41" i="10"/>
  <c r="AQ42" i="10"/>
  <c r="AQ43" i="10"/>
  <c r="AQ44" i="10"/>
  <c r="AQ45" i="10"/>
  <c r="AQ46" i="10"/>
  <c r="AQ47" i="10"/>
  <c r="AQ48" i="10"/>
  <c r="AQ49" i="10"/>
  <c r="AB40" i="11"/>
  <c r="B24" i="11"/>
  <c r="D22" i="11"/>
  <c r="BB34" i="10"/>
  <c r="BW57" i="10"/>
  <c r="BW56" i="10"/>
  <c r="CF55" i="10"/>
  <c r="BW55" i="10"/>
  <c r="CF54" i="10"/>
  <c r="BW54" i="10"/>
  <c r="CF52" i="10"/>
  <c r="BW52" i="10"/>
  <c r="B32" i="8"/>
  <c r="B35" i="8"/>
  <c r="B16" i="8"/>
  <c r="B14" i="8"/>
  <c r="B1" i="8"/>
  <c r="B25" i="10" l="1"/>
  <c r="AY24" i="10" s="1"/>
  <c r="AY8" i="10"/>
  <c r="O55" i="10" s="1"/>
  <c r="J23" i="6" s="1"/>
  <c r="I45" i="11"/>
  <c r="AC23" i="6" l="1"/>
  <c r="AI23" i="6"/>
  <c r="AM13" i="5"/>
  <c r="AB5" i="5"/>
  <c r="AE38" i="1"/>
  <c r="AG36" i="6" l="1"/>
  <c r="AG34" i="6"/>
  <c r="AG35" i="6"/>
  <c r="AI20" i="1" s="1"/>
  <c r="AD4" i="5"/>
  <c r="AD5" i="5" s="1"/>
  <c r="BX37" i="6" l="1"/>
  <c r="BX36" i="6"/>
  <c r="BX35" i="6"/>
  <c r="BR37" i="6"/>
  <c r="BR36" i="6"/>
  <c r="BR35" i="6"/>
  <c r="CF57" i="10" l="1"/>
  <c r="CJ57" i="10" s="1"/>
  <c r="CF56" i="10"/>
  <c r="CJ56" i="10" s="1"/>
  <c r="CJ55" i="10"/>
  <c r="CJ54" i="10"/>
  <c r="CJ52" i="10"/>
  <c r="BM61" i="10" l="1"/>
  <c r="BM63" i="10" s="1"/>
  <c r="AG34" i="1"/>
  <c r="A7" i="5" l="1"/>
  <c r="AD2" i="4"/>
  <c r="AJ2" i="5"/>
  <c r="AE2" i="6"/>
  <c r="AL2" i="10"/>
  <c r="AG32" i="1"/>
  <c r="AE3" i="1"/>
  <c r="AG27" i="1"/>
  <c r="AG26" i="1"/>
  <c r="AG25" i="1"/>
  <c r="AG25" i="4" l="1"/>
  <c r="AI12" i="4" l="1"/>
  <c r="J12" i="4"/>
  <c r="AG28" i="4" l="1"/>
  <c r="AD57" i="10"/>
  <c r="F30" i="6" s="1"/>
  <c r="AL60" i="10" l="1"/>
  <c r="AI18" i="1" s="1"/>
  <c r="AJ25" i="1" s="1"/>
  <c r="AJ31" i="1"/>
  <c r="AJ32" i="1" s="1"/>
  <c r="AI22" i="1"/>
  <c r="AJ27" i="1" s="1"/>
  <c r="AJ26" i="1" l="1"/>
  <c r="AJ28" i="1" s="1"/>
  <c r="A26" i="4"/>
  <c r="A27" i="4" s="1"/>
  <c r="A28" i="4" s="1"/>
  <c r="A29" i="4" s="1"/>
  <c r="A30" i="4" s="1"/>
  <c r="A31" i="4" s="1"/>
  <c r="A12" i="1"/>
  <c r="A13" i="1" s="1"/>
  <c r="A14" i="1" s="1"/>
  <c r="A15" i="1" s="1"/>
  <c r="A18" i="1" s="1"/>
  <c r="A19" i="1" s="1"/>
  <c r="A21" i="1" s="1"/>
  <c r="A25" i="1" s="1"/>
  <c r="A26" i="1" s="1"/>
  <c r="A27" i="1" s="1"/>
  <c r="A28" i="1" s="1"/>
  <c r="A29" i="1" s="1"/>
  <c r="A30" i="1" s="1"/>
  <c r="A31" i="1" s="1"/>
  <c r="A32" i="1" s="1"/>
  <c r="A33" i="1" s="1"/>
  <c r="A34" i="1" s="1"/>
  <c r="A35" i="1"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G27" i="4"/>
  <c r="AG29" i="4"/>
  <c r="AG30" i="4" s="1"/>
  <c r="N9" i="4" l="1"/>
  <c r="N12" i="4" s="1"/>
  <c r="R9" i="4"/>
  <c r="R12" i="4" s="1"/>
  <c r="V9" i="4"/>
  <c r="V12" i="4" s="1"/>
  <c r="AG26" i="4" s="1"/>
  <c r="AG31" i="4" s="1"/>
  <c r="AJ29" i="1" s="1"/>
  <c r="AJ30" i="1" s="1"/>
  <c r="AJ33" i="1" s="1"/>
  <c r="Z9" i="4"/>
  <c r="Z12" i="4" s="1"/>
  <c r="AE9" i="4"/>
  <c r="AE12" i="4" s="1"/>
  <c r="AJ35" i="1" l="1"/>
  <c r="A36" i="1" l="1"/>
  <c r="Q45" i="11"/>
</calcChain>
</file>

<file path=xl/sharedStrings.xml><?xml version="1.0" encoding="utf-8"?>
<sst xmlns="http://schemas.openxmlformats.org/spreadsheetml/2006/main" count="603" uniqueCount="278">
  <si>
    <t>RD-925</t>
  </si>
  <si>
    <t xml:space="preserve">User Charge Annual Certified Statement </t>
  </si>
  <si>
    <t>a.</t>
  </si>
  <si>
    <t>b.</t>
  </si>
  <si>
    <t>Address</t>
  </si>
  <si>
    <t>City, State, Zip Code</t>
  </si>
  <si>
    <t>Telephone</t>
  </si>
  <si>
    <t>Nature of Business:</t>
  </si>
  <si>
    <t>c.</t>
  </si>
  <si>
    <t>to</t>
  </si>
  <si>
    <t>Annual Quantities</t>
  </si>
  <si>
    <t>Total</t>
  </si>
  <si>
    <t>gal</t>
  </si>
  <si>
    <t>lbs</t>
  </si>
  <si>
    <t>$</t>
  </si>
  <si>
    <t>Prepared By:</t>
  </si>
  <si>
    <t>Telephone No.:</t>
  </si>
  <si>
    <t>E-mail Address:</t>
  </si>
  <si>
    <t>For District Use Only</t>
  </si>
  <si>
    <t>Year:</t>
  </si>
  <si>
    <t>PRINT Name &amp; Title:</t>
  </si>
  <si>
    <t>Post Date:</t>
  </si>
  <si>
    <t>Witnessed By:</t>
  </si>
  <si>
    <t>On:</t>
  </si>
  <si>
    <t>(mm/dd/yy)</t>
  </si>
  <si>
    <t>User Account No.</t>
  </si>
  <si>
    <t>¨</t>
  </si>
  <si>
    <t>Large Commercial-Industrial User (LCIU)</t>
  </si>
  <si>
    <t>Yes</t>
  </si>
  <si>
    <t>No</t>
  </si>
  <si>
    <t>Significant-Industrial User (SIU):</t>
  </si>
  <si>
    <t>User Charge Classification:</t>
  </si>
  <si>
    <t>Dates of User Charge  Sampling:</t>
  </si>
  <si>
    <t>Outlet No.</t>
  </si>
  <si>
    <t xml:space="preserve">Reporting Facility Information </t>
  </si>
  <si>
    <t>7g</t>
  </si>
  <si>
    <t>7h</t>
  </si>
  <si>
    <t>7i</t>
  </si>
  <si>
    <t xml:space="preserve">Name </t>
  </si>
  <si>
    <t>Volume:</t>
  </si>
  <si>
    <t>OM&amp;R Factor:</t>
  </si>
  <si>
    <t>Notary Public Seal</t>
  </si>
  <si>
    <t>MINIMUM PRETREATMENT REQUIREMENT CHARGES</t>
  </si>
  <si>
    <t>Sampling Charge per Outlet Specified 
in the Discharge Authorization</t>
  </si>
  <si>
    <t>Inspection 
Charge</t>
  </si>
  <si>
    <t>Report Review Charge</t>
  </si>
  <si>
    <t>Flow Range
(Gallons)</t>
  </si>
  <si>
    <t>Tier</t>
  </si>
  <si>
    <t>Signature of Officer/Owner:</t>
  </si>
  <si>
    <r>
      <rPr>
        <b/>
        <sz val="10"/>
        <color theme="1"/>
        <rFont val="Arial Narrow"/>
        <family val="2"/>
      </rPr>
      <t xml:space="preserve">Certification: </t>
    </r>
    <r>
      <rPr>
        <sz val="10"/>
        <color theme="1"/>
        <rFont val="Arial Narrow"/>
        <family val="2"/>
      </rPr>
      <t xml:space="preserve"> </t>
    </r>
  </si>
  <si>
    <t>The undersigned, being first duly sworn on oath, deposes and says that he/she has examined this statement and its supporting documentation and to the best of his/her knowledge and belief, same are true,correct, and complete.</t>
  </si>
  <si>
    <t>Minimum Pretreatment Requirement Charges Worksheet</t>
  </si>
  <si>
    <t>Calculation of Annual Quantities by Outlet</t>
  </si>
  <si>
    <t>Inspection Charge:</t>
  </si>
  <si>
    <t>Total Number of Sampling Outlets Specified in the Discharge Authorization:</t>
  </si>
  <si>
    <t>Sampling Charge per Outlet:</t>
  </si>
  <si>
    <t>Ad Valorem Tax Credit Worksheet</t>
  </si>
  <si>
    <t>Total Annual Loadings</t>
  </si>
  <si>
    <t>Annual Wastewater Loadings Worksheet</t>
  </si>
  <si>
    <t>=</t>
  </si>
  <si>
    <t>mg/L</t>
  </si>
  <si>
    <r>
      <rPr>
        <b/>
        <sz val="10"/>
        <color rgb="FF000000"/>
        <rFont val="Arial"/>
        <family val="2"/>
      </rPr>
      <t xml:space="preserve">Prior to using the form: </t>
    </r>
    <r>
      <rPr>
        <sz val="10"/>
        <color rgb="FF000000"/>
        <rFont val="Arial"/>
        <family val="2"/>
      </rPr>
      <t>Open the file and save it to your computer. Filling in the form using your web browser may result in calculation errors.</t>
    </r>
  </si>
  <si>
    <t>*</t>
  </si>
  <si>
    <t>Mail the ORIGINAL RD-925 and supporting documentation to:</t>
  </si>
  <si>
    <t xml:space="preserve">GENERAL INSTRUCTIONS </t>
  </si>
  <si>
    <t xml:space="preserve">MINIMUM PRETREATMENT REQUIREMENT (MPR) WORKSHEET INSTRUCTIONS </t>
  </si>
  <si>
    <t>Column 1: Parcel ID # (PIN)</t>
  </si>
  <si>
    <t>Column 2: Physical Address of PIN</t>
  </si>
  <si>
    <t>Column 3: Taxes Paid to MWRD</t>
  </si>
  <si>
    <t>Column 1
Parcel ID # (PIN)</t>
  </si>
  <si>
    <t>Column 2
Physical Address of PIN</t>
  </si>
  <si>
    <t>Column 3
Taxes Paid to MWRD</t>
  </si>
  <si>
    <t xml:space="preserve">12-34-567-890-1234 </t>
  </si>
  <si>
    <t>If a PIN is claimed for Ad Valorem Tax Credit, any wastewater discharged from that location must also be quantified and all water bills associated with it must also be submitted.</t>
  </si>
  <si>
    <t>Total the Taxes Paid in Column 3.</t>
  </si>
  <si>
    <t>If yes, enter the number of Outlets in your  Discharge Authorization (DA):</t>
  </si>
  <si>
    <t>per thousand pounds</t>
  </si>
  <si>
    <t>per million gallons</t>
  </si>
  <si>
    <t>5-Day BOD:</t>
  </si>
  <si>
    <t>Suspended Solids:</t>
  </si>
  <si>
    <t>Metropolitan Water Reclamation District of Greater Chicago</t>
  </si>
  <si>
    <t>Company/Title:</t>
  </si>
  <si>
    <t>Volume 
(gallons)</t>
  </si>
  <si>
    <t>5-Day BOD 
(mg/L)</t>
  </si>
  <si>
    <t xml:space="preserve">Suspended Solids 
(mg/L) </t>
  </si>
  <si>
    <t xml:space="preserve">5-Day BOD 
(lbs) </t>
  </si>
  <si>
    <t xml:space="preserve">Suspended Solids 
(lbs) </t>
  </si>
  <si>
    <t>5-Day BOD</t>
  </si>
  <si>
    <t>Suspended Solids</t>
  </si>
  <si>
    <t>Reporting Option/Sampling Results</t>
  </si>
  <si>
    <t>Sampling Results or Reporting Option(s)</t>
  </si>
  <si>
    <t>Sampling</t>
  </si>
  <si>
    <t>Comments</t>
  </si>
  <si>
    <t>Meter Code</t>
  </si>
  <si>
    <t>Multiplier</t>
  </si>
  <si>
    <t>Unit</t>
  </si>
  <si>
    <t>First Date</t>
  </si>
  <si>
    <t xml:space="preserve">First Reading </t>
  </si>
  <si>
    <t>Last Date</t>
  </si>
  <si>
    <t xml:space="preserve">Last Reading </t>
  </si>
  <si>
    <t>Annual Wastewater Volume Worksheet</t>
  </si>
  <si>
    <t>Second Installment Property Taxes Paid to Metro Water Reclamation District:</t>
  </si>
  <si>
    <t>Total Net User Charge:</t>
  </si>
  <si>
    <t>Serial No. or Account No.</t>
  </si>
  <si>
    <t xml:space="preserve"> Annual Volume</t>
  </si>
  <si>
    <t>cu.ft.</t>
  </si>
  <si>
    <t>Less Than</t>
  </si>
  <si>
    <t>Greater Than</t>
  </si>
  <si>
    <t>Total Annual Volume Charge:</t>
  </si>
  <si>
    <t>Total Annual SS Charge:</t>
  </si>
  <si>
    <t>Total Wastewater Loading Charge:</t>
  </si>
  <si>
    <t>Total Gross User Charge:</t>
  </si>
  <si>
    <t>Total Ad Valorem Tax Credit:</t>
  </si>
  <si>
    <t>Total User Charge Remaining Due:</t>
  </si>
  <si>
    <r>
      <t xml:space="preserve">Total Payments Made </t>
    </r>
    <r>
      <rPr>
        <i/>
        <sz val="12"/>
        <color theme="1"/>
        <rFont val="Arial Narrow"/>
        <family val="2"/>
      </rPr>
      <t>(Year to Date)</t>
    </r>
    <r>
      <rPr>
        <sz val="12"/>
        <color theme="1"/>
        <rFont val="Arial Narrow"/>
        <family val="2"/>
      </rPr>
      <t>:</t>
    </r>
  </si>
  <si>
    <r>
      <t>Volume (gallons)</t>
    </r>
    <r>
      <rPr>
        <i/>
        <sz val="12"/>
        <color theme="1"/>
        <rFont val="Arial Narrow"/>
        <family val="2"/>
      </rPr>
      <t>:</t>
    </r>
  </si>
  <si>
    <t>Days Active</t>
  </si>
  <si>
    <t>Calculation of Annual Volume by Meter</t>
  </si>
  <si>
    <t>No. of Employees:</t>
  </si>
  <si>
    <t>No. of Workdays:</t>
  </si>
  <si>
    <r>
      <t>Number of Final Outlets</t>
    </r>
    <r>
      <rPr>
        <i/>
        <sz val="12"/>
        <color theme="1"/>
        <rFont val="Arial Narrow"/>
        <family val="2"/>
      </rPr>
      <t xml:space="preserve"> (User Charge</t>
    </r>
    <r>
      <rPr>
        <sz val="12"/>
        <color theme="1"/>
        <rFont val="Arial Narrow"/>
        <family val="2"/>
      </rPr>
      <t>):</t>
    </r>
  </si>
  <si>
    <t>Number of Incoming Water Meters:</t>
  </si>
  <si>
    <t>Total Volume</t>
  </si>
  <si>
    <t>Meter Annual Volume</t>
  </si>
  <si>
    <t xml:space="preserve">User Charge Computation </t>
  </si>
  <si>
    <t>Completed 925-V Payment Voucher, if payment is submitted.</t>
  </si>
  <si>
    <t xml:space="preserve">If you use the RD-925 Worksheets to prepare your form, enclose these with your filing. </t>
  </si>
  <si>
    <t>PO Box 10687, Chicago, IL 60610-0687</t>
  </si>
  <si>
    <t>Required Supporting Documentation If you have an approved methodology:</t>
  </si>
  <si>
    <t>RD-925 Calculation Backup:</t>
  </si>
  <si>
    <t>Required Documentation for ALL USERS:</t>
  </si>
  <si>
    <t>The Original Signed and Notarized User Charge Annual Certified Statement (RD-925).</t>
  </si>
  <si>
    <t>Sum Lines 9, 10, and 11</t>
  </si>
  <si>
    <t>Subtract Line 16 from Line 14</t>
  </si>
  <si>
    <t>Subtract Line 18 from Line 17</t>
  </si>
  <si>
    <t>Total Annual 5-Day BOD Charge:</t>
  </si>
  <si>
    <t>Sum of Lines 12 and 13</t>
  </si>
  <si>
    <t xml:space="preserve">Line 7 from the MPR Charge Worksheet </t>
  </si>
  <si>
    <t>Report Review Charge:</t>
  </si>
  <si>
    <r>
      <t>Sampling Charge</t>
    </r>
    <r>
      <rPr>
        <sz val="10"/>
        <color theme="1"/>
        <rFont val="Arial Narrow"/>
        <family val="2"/>
      </rPr>
      <t>:</t>
    </r>
  </si>
  <si>
    <t>Multiply Line 4 by Line 5</t>
  </si>
  <si>
    <r>
      <t>Total MPR Charges</t>
    </r>
    <r>
      <rPr>
        <b/>
        <sz val="10"/>
        <color theme="1"/>
        <rFont val="Arial Narrow"/>
        <family val="2"/>
      </rPr>
      <t>:</t>
    </r>
  </si>
  <si>
    <t>Add Lines 2, 3, and 6; Indicate Total on Line 13 of the User Charge Annual Certified Statement</t>
  </si>
  <si>
    <t>Line 6 from the User Charge Annual Certified Statement</t>
  </si>
  <si>
    <t>Volume (gallons):</t>
  </si>
  <si>
    <t>Indicate Total on Line 8 of the User Charge Annual Certified Statement</t>
  </si>
  <si>
    <t>Indicate Total on Line 6 of the User Charge Annual Certified Statement</t>
  </si>
  <si>
    <r>
      <t>5-Day BOD (lbs)</t>
    </r>
    <r>
      <rPr>
        <b/>
        <sz val="10"/>
        <color theme="1"/>
        <rFont val="Arial Narrow"/>
        <family val="2"/>
      </rPr>
      <t>:</t>
    </r>
  </si>
  <si>
    <r>
      <t>Suspended Solids (lbs)</t>
    </r>
    <r>
      <rPr>
        <b/>
        <sz val="10"/>
        <color theme="1"/>
        <rFont val="Arial Narrow"/>
        <family val="2"/>
      </rPr>
      <t>:</t>
    </r>
  </si>
  <si>
    <t>Indicate Total on Line 7 of the User Charge Annual Certified Statement</t>
  </si>
  <si>
    <t>Total Second Installment Property Taxes Paid to Metro Water Reclamation District:</t>
  </si>
  <si>
    <t xml:space="preserve">ANNUAL WASTEWATER VOLUME WORKSHEET INSTRUCTIONS </t>
  </si>
  <si>
    <t>The purpose of the Annual Wastewater Volume (Volume) Worksheet is to provide facilities with a clear method of demonstrating how their annual flow is calculated. This includes demonstrating the equation(s), water meters, and final calculations to total flow, either by summing all water meters or applying a flow equation already approved by MWRD.  What follows are instructions for each step in this process.</t>
  </si>
  <si>
    <t>I1</t>
  </si>
  <si>
    <t>I2</t>
  </si>
  <si>
    <t>I3</t>
  </si>
  <si>
    <t>+</t>
  </si>
  <si>
    <t>Total Flow</t>
  </si>
  <si>
    <t>-</t>
  </si>
  <si>
    <t>Q1</t>
  </si>
  <si>
    <t>The equation to calculate the Meter Annual Volume is:</t>
  </si>
  <si>
    <t>The meters described in the Flow Methodology(ies) section of the worksheet are now detailed and the annual volume for each calculated in this section. To successfully complete this section, the following steps must be followed.</t>
  </si>
  <si>
    <r>
      <t xml:space="preserve">Using either water bills supplied by the city or a weekly water meter reading logsheet maintained by the facility, list the </t>
    </r>
    <r>
      <rPr>
        <b/>
        <sz val="9"/>
        <color theme="1"/>
        <rFont val="Arial"/>
        <family val="2"/>
      </rPr>
      <t>First Reading</t>
    </r>
    <r>
      <rPr>
        <sz val="9"/>
        <color theme="1"/>
        <rFont val="Arial"/>
        <family val="2"/>
      </rPr>
      <t xml:space="preserve">, the </t>
    </r>
    <r>
      <rPr>
        <b/>
        <sz val="9"/>
        <color theme="1"/>
        <rFont val="Arial"/>
        <family val="2"/>
      </rPr>
      <t>First Date</t>
    </r>
    <r>
      <rPr>
        <sz val="9"/>
        <color theme="1"/>
        <rFont val="Arial"/>
        <family val="2"/>
      </rPr>
      <t xml:space="preserve"> for that reading, the</t>
    </r>
    <r>
      <rPr>
        <b/>
        <sz val="9"/>
        <color theme="1"/>
        <rFont val="Arial"/>
        <family val="2"/>
      </rPr>
      <t xml:space="preserve"> Last Reading</t>
    </r>
    <r>
      <rPr>
        <sz val="9"/>
        <color theme="1"/>
        <rFont val="Arial"/>
        <family val="2"/>
      </rPr>
      <t xml:space="preserve">, and the </t>
    </r>
    <r>
      <rPr>
        <b/>
        <sz val="9"/>
        <color theme="1"/>
        <rFont val="Arial"/>
        <family val="2"/>
      </rPr>
      <t>Last Date</t>
    </r>
    <r>
      <rPr>
        <sz val="9"/>
        <color theme="1"/>
        <rFont val="Arial"/>
        <family val="2"/>
      </rPr>
      <t xml:space="preserve"> for that meter reading. In the RD-925 backup, copies of all water bills and logsheets must be included that show this information.</t>
    </r>
  </si>
  <si>
    <t xml:space="preserve">*
</t>
  </si>
  <si>
    <r>
      <t xml:space="preserve">Apply the </t>
    </r>
    <r>
      <rPr>
        <b/>
        <i/>
        <sz val="9"/>
        <color theme="1"/>
        <rFont val="Arial"/>
        <family val="2"/>
      </rPr>
      <t>Meter Annual Volume</t>
    </r>
    <r>
      <rPr>
        <sz val="9"/>
        <color theme="1"/>
        <rFont val="Arial"/>
        <family val="2"/>
      </rPr>
      <t>(s) to the equation(s) listed in the Flow Methodology(ies) section.</t>
    </r>
  </si>
  <si>
    <t>Example</t>
  </si>
  <si>
    <t>A7048</t>
  </si>
  <si>
    <t>Second Installment Property Taxes Paid to Metro Water Reclamation District</t>
  </si>
  <si>
    <t>Total Ad Valorem Tax Credit</t>
  </si>
  <si>
    <t xml:space="preserve">Sampling Results or Reporting Options </t>
  </si>
  <si>
    <t xml:space="preserve">If sampling is required at an outlet: </t>
  </si>
  <si>
    <t xml:space="preserve">If the outlet is approved for a reporting option: </t>
  </si>
  <si>
    <t xml:space="preserve"> List the approved concentrations for BOD and SS and check the corresponding reporting option box. </t>
  </si>
  <si>
    <t>If you are NOT approved for a wastewater flow distribution:</t>
  </si>
  <si>
    <t xml:space="preserve">Transfer the total annual flow calculated on the annual wastewater loadings worksheet. </t>
  </si>
  <si>
    <t>From  the Sampling Results or Reporting Options  table, select the highest BOD  concentration and the highest SS concentration and  list  it on the line.</t>
  </si>
  <si>
    <t xml:space="preserve">Transfer the BOD and SS concentration for the corresponding outlet from the table above.  </t>
  </si>
  <si>
    <t>Data Isolations</t>
  </si>
  <si>
    <t xml:space="preserve">Indicate the daily volume from the isolated day.  </t>
  </si>
  <si>
    <t xml:space="preserve">Indicate the BOD and SS concentrations  from the isolated day.  </t>
  </si>
  <si>
    <t>Example using an approved WFD and Data Isolation:</t>
  </si>
  <si>
    <t>1A</t>
  </si>
  <si>
    <t>2A</t>
  </si>
  <si>
    <t xml:space="preserve">2A(Isolation) </t>
  </si>
  <si>
    <t>6.</t>
  </si>
  <si>
    <t>7.</t>
  </si>
  <si>
    <t>8.</t>
  </si>
  <si>
    <t>Volume (gal)</t>
  </si>
  <si>
    <t>5-Day BOD (mg/L)</t>
  </si>
  <si>
    <t xml:space="preserve">Suspended Solids (mg/L) </t>
  </si>
  <si>
    <t xml:space="preserve">Each row, indicate the Outlet No. </t>
  </si>
  <si>
    <t>Total Volume, 5-Day BOD, and Suspended Solids will be populated by summing the corresponding fields.</t>
  </si>
  <si>
    <t>Flow Methodology(ies) by Outlet</t>
  </si>
  <si>
    <t>Calculation of Total Annual Volume by Outlet</t>
  </si>
  <si>
    <t>x</t>
  </si>
  <si>
    <t>/</t>
  </si>
  <si>
    <r>
      <t>Suspended Solids (SS)</t>
    </r>
    <r>
      <rPr>
        <i/>
        <sz val="12"/>
        <color theme="1"/>
        <rFont val="Arial Narrow"/>
        <family val="2"/>
      </rPr>
      <t>:</t>
    </r>
  </si>
  <si>
    <t>First Read Date</t>
  </si>
  <si>
    <t>Last Read Date</t>
  </si>
  <si>
    <t xml:space="preserve">First 
Reading </t>
  </si>
  <si>
    <t xml:space="preserve">Last 
Reading </t>
  </si>
  <si>
    <t>lbs.</t>
  </si>
  <si>
    <t>Operating on Weekends?</t>
  </si>
  <si>
    <t>If you are using the ONLINE FILLABLE RD-925 Form, please adhere to the following instructions:</t>
  </si>
  <si>
    <r>
      <rPr>
        <b/>
        <sz val="10"/>
        <color rgb="FF000000"/>
        <rFont val="Arial"/>
        <family val="2"/>
      </rPr>
      <t xml:space="preserve">Minimum Pretreatment Requirement (MPR) Charges: </t>
    </r>
    <r>
      <rPr>
        <sz val="10"/>
        <color rgb="FF000000"/>
        <rFont val="Arial"/>
        <family val="2"/>
      </rPr>
      <t>If you are a Significant Industrial User (SIU), check “Yes” on the RD-925 Form and indicate the number of outlets in your current Discharge Authorization.  Your MPR charges will calculate incorrectly if each step is not completed.</t>
    </r>
  </si>
  <si>
    <r>
      <rPr>
        <b/>
        <sz val="10"/>
        <color theme="1"/>
        <rFont val="Arial"/>
        <family val="2"/>
      </rPr>
      <t xml:space="preserve">Significant Industrial Users only: </t>
    </r>
    <r>
      <rPr>
        <sz val="10"/>
        <color theme="1"/>
        <rFont val="Arial"/>
        <family val="2"/>
      </rPr>
      <t>Completed MPR Worksheet.</t>
    </r>
  </si>
  <si>
    <t>Copies of weekly meter readings for all privately owned water meters and/or direct discharge flowmeters.</t>
  </si>
  <si>
    <t>Copies of monthly meter calibration and annual certification records for all direct discharge flowmeters.</t>
  </si>
  <si>
    <t>All Completed Worksheets or Calculations Used in Preparing the Form.</t>
  </si>
  <si>
    <t>If you have any questions or require assistance in filling out the RD-925 Form please call (312) 751-3000.</t>
  </si>
  <si>
    <t>Use the Volume indicated on Line 1 to determine the charge</t>
  </si>
  <si>
    <t>SIUs must calculate and enter the value from Line 7 on Line 13 of the RD-925 and submit this worksheet with the RD-925 .</t>
  </si>
  <si>
    <t>If you are NOT an SIU, enter zero (0) on Line 7 of this worksheet and on Line 13 of the RD-925.</t>
  </si>
  <si>
    <t>Do not include blind-tie (Z) stations from the Discharge Authorization when calculating MPR charges.  These outlets are not sampled and therefore are not included in the calculation of the sampling charges.</t>
  </si>
  <si>
    <r>
      <t xml:space="preserve">The </t>
    </r>
    <r>
      <rPr>
        <b/>
        <i/>
        <sz val="9"/>
        <color theme="1"/>
        <rFont val="Arial"/>
        <family val="2"/>
      </rPr>
      <t>Total Volume</t>
    </r>
    <r>
      <rPr>
        <sz val="9"/>
        <color theme="1"/>
        <rFont val="Arial"/>
        <family val="2"/>
      </rPr>
      <t xml:space="preserve"> is reported on </t>
    </r>
    <r>
      <rPr>
        <b/>
        <i/>
        <sz val="9"/>
        <color theme="1"/>
        <rFont val="Arial"/>
        <family val="2"/>
      </rPr>
      <t xml:space="preserve">Line 6 </t>
    </r>
    <r>
      <rPr>
        <sz val="9"/>
        <color theme="1"/>
        <rFont val="Arial"/>
        <family val="2"/>
      </rPr>
      <t xml:space="preserve">of the RD-925 Form and each Outlet </t>
    </r>
    <r>
      <rPr>
        <b/>
        <i/>
        <sz val="9"/>
        <color theme="1"/>
        <rFont val="Arial"/>
        <family val="2"/>
      </rPr>
      <t>Annual Volume</t>
    </r>
    <r>
      <rPr>
        <sz val="9"/>
        <color theme="1"/>
        <rFont val="Arial"/>
        <family val="2"/>
      </rPr>
      <t xml:space="preserve"> is used on the Annual Loadings Calculation Worksheet.</t>
    </r>
  </si>
  <si>
    <t xml:space="preserve">The purpose of the Annual Wastewater Volume Worksheet is to clearly demonstrate how the wastewater loadings for each outlet are calculated. 
This includes listing the Flow-Weighted Average (FWA) for each outlet obtained by sampling or approved by a reporting option and listing the total annual volume by outlet.  Follow the steps below. </t>
  </si>
  <si>
    <t>You will ONLY complete the first line of the table (unless you request a data isolation).</t>
  </si>
  <si>
    <t>On the first line in the table, Write TOTAL in the Outlet No. Category.</t>
  </si>
  <si>
    <t>Transfer the corresponding  total annual flow calculated on the annual wastewater loadings worksheet to each outlet.</t>
  </si>
  <si>
    <t>Under the Outlet No. category, indicate Outlet No. and isolation. For example 1A (isolation).</t>
  </si>
  <si>
    <t xml:space="preserve">Report Total 5-Day BOD in Pounds on Line 7 and Total Suspended Solids in Pounds on Lines 7 and 8, respectively, of the RD-925 Form. </t>
  </si>
  <si>
    <t>Regarding Total Annual Volume reported on Line 6 of the RD-925 and the Volumes reported on the Annual Wastewater Loading Worksheet:</t>
  </si>
  <si>
    <t>ANNUAL WASTEWATER LOADINGS WORKSHEET INSTRUCTIONS</t>
  </si>
  <si>
    <t xml:space="preserve">AD VALOREM TAX CREDIT WORKSHEET INSTRUCTIONS </t>
  </si>
  <si>
    <t>If you have been APPROVED for a wastewater flow distribution (WFD):</t>
  </si>
  <si>
    <t>All Users are permitted to claim a Property Tax Credit from their parcels in Cook County that are part of the reporting facility. 
This Worksheet provides the User with a simple reporting method for the calculation of the Property Tax Credit.</t>
  </si>
  <si>
    <t>If that PIN is within a Tax Increment Financing (TIF) District, you no longer have to verify the Frozen Equalized Assessed Value. What is printed on the bill is now accurate and no further action is required.</t>
  </si>
  <si>
    <t>This is the Property Location associated with the PIN listed on this line. In order to claim credit, the physical location must be part of the contiguous property being assessed User Charge. This means the facility must either be physically connected to the main facility or is not interrupted by any major divisions (such as streets or other parcels not associated with the facility).</t>
  </si>
  <si>
    <r>
      <t>5-Day Biochemical Oxygen Demand (BOD)</t>
    </r>
    <r>
      <rPr>
        <i/>
        <sz val="12"/>
        <color theme="1"/>
        <rFont val="Arial Narrow"/>
        <family val="2"/>
      </rPr>
      <t>:</t>
    </r>
  </si>
  <si>
    <t>Tax-Exempt User (TXE)</t>
  </si>
  <si>
    <t>What is Form 925-V and Do You Have To Use It?</t>
  </si>
  <si>
    <t>How to Fill In Form 925-V</t>
  </si>
  <si>
    <t>Enter the amount you are paying by check or money order.</t>
  </si>
  <si>
    <t>●</t>
  </si>
  <si>
    <t>How to Prepare Your Payment</t>
  </si>
  <si>
    <t>Make your check or money order payable to “Metropolitan Water Reclamation District” or “MWRD”.</t>
  </si>
  <si>
    <t>Do not send cash.</t>
  </si>
  <si>
    <t>Cut Form 925-V along the dotted line.</t>
  </si>
  <si>
    <t>Please detach this portion and return with your payment.</t>
  </si>
  <si>
    <t>925-V</t>
  </si>
  <si>
    <t>Payment Voucher</t>
  </si>
  <si>
    <t>Payment Amount</t>
  </si>
  <si>
    <t>Reporting Facility</t>
  </si>
  <si>
    <t>Name</t>
  </si>
  <si>
    <t>FOR DISTRICT USE ONLY</t>
  </si>
  <si>
    <t>P/A:</t>
  </si>
  <si>
    <t>D/D:</t>
  </si>
  <si>
    <t>P/D:</t>
  </si>
  <si>
    <t>Ch:</t>
  </si>
  <si>
    <t>Ba:</t>
  </si>
  <si>
    <t>METROPOLITAN WATER RECLAMATION DISTRICT
OF GREATER CHICAGO</t>
  </si>
  <si>
    <t>FOR THE YEAR</t>
  </si>
  <si>
    <r>
      <rPr>
        <b/>
        <sz val="20"/>
        <color theme="1"/>
        <rFont val="Arial"/>
        <family val="2"/>
      </rPr>
      <t>925-V</t>
    </r>
    <r>
      <rPr>
        <sz val="11"/>
        <color theme="1"/>
        <rFont val="Arial"/>
        <family val="2"/>
      </rPr>
      <t xml:space="preserve">
</t>
    </r>
    <r>
      <rPr>
        <sz val="7"/>
        <color theme="1"/>
        <rFont val="Arial"/>
        <family val="2"/>
      </rPr>
      <t>Metropolitan Water Reclamation District of Greater Chicago</t>
    </r>
  </si>
  <si>
    <t>Do not staple or otherwise attach your payment to voucher 925-V. Leave them loose in the envelope.</t>
  </si>
  <si>
    <r>
      <t xml:space="preserve">Enter the </t>
    </r>
    <r>
      <rPr>
        <b/>
        <u/>
        <sz val="10"/>
        <color theme="1"/>
        <rFont val="Arial"/>
        <family val="2"/>
      </rPr>
      <t>Reporting Facility</t>
    </r>
    <r>
      <rPr>
        <sz val="10"/>
        <color theme="1"/>
        <rFont val="Arial"/>
        <family val="2"/>
      </rPr>
      <t xml:space="preserve"> name, address and phone number.</t>
    </r>
  </si>
  <si>
    <t>User Charge</t>
  </si>
  <si>
    <r>
      <t xml:space="preserve">Minimum Pretreatment Requirement (MPR) Charges are applicable only to </t>
    </r>
    <r>
      <rPr>
        <b/>
        <sz val="10"/>
        <color theme="1"/>
        <rFont val="Arial Narrow"/>
        <family val="2"/>
      </rPr>
      <t>Significant Industrial Users (SIU)</t>
    </r>
    <r>
      <rPr>
        <sz val="10"/>
        <color theme="1"/>
        <rFont val="Arial Narrow"/>
        <family val="2"/>
      </rPr>
      <t xml:space="preserve"> and represent the charges for annual account administration, review of mandatory reports, annual inspection and sampling of SIUs under the District's Pretreatment Program, and shall be recovered according to the following schedule:</t>
    </r>
  </si>
  <si>
    <t>The purpose of the MPR Worksheet is to calculate the charges owed for MWRD's administration of the Pretreatment Program. If the reporting facility is categorized as a Significant Industrial User (SIU) at any time during the reporting year, they are required to calculate their MPR Charges and report such charges on the User Charge Annual Certified Statement (RD-925). This form will facilitate the calculation of the charges owed.</t>
  </si>
  <si>
    <t xml:space="preserve">Found on your Property Tax Bill. This number is 14 digits long and appears in the following format on the bill: </t>
  </si>
  <si>
    <t>If you do calculations without the RD-925 Worksheets, enclose your calculations. All meter data must be labeled with either the meter code from your approved methodology or the serial number.</t>
  </si>
  <si>
    <t>Copies of the most recent meter calibration records for all privately owned water meters.</t>
  </si>
  <si>
    <t>Total Annual Volume:</t>
  </si>
  <si>
    <t>Instructions for Calculation of Annual Volume by Meter</t>
  </si>
  <si>
    <r>
      <t xml:space="preserve">For each meter: a </t>
    </r>
    <r>
      <rPr>
        <b/>
        <i/>
        <sz val="9"/>
        <color theme="1"/>
        <rFont val="Arial"/>
        <family val="2"/>
      </rPr>
      <t>Meter Code</t>
    </r>
    <r>
      <rPr>
        <sz val="9"/>
        <color theme="1"/>
        <rFont val="Arial"/>
        <family val="2"/>
      </rPr>
      <t xml:space="preserve"> (from an MWRD approval letter for the facility's flow methodology), an </t>
    </r>
    <r>
      <rPr>
        <b/>
        <i/>
        <sz val="9"/>
        <color theme="1"/>
        <rFont val="Arial"/>
        <family val="2"/>
      </rPr>
      <t xml:space="preserve">Account No. </t>
    </r>
    <r>
      <rPr>
        <sz val="9"/>
        <color theme="1"/>
        <rFont val="Arial"/>
        <family val="2"/>
      </rPr>
      <t xml:space="preserve">(from a city water bill), and/or the </t>
    </r>
    <r>
      <rPr>
        <b/>
        <i/>
        <sz val="9"/>
        <color theme="1"/>
        <rFont val="Arial"/>
        <family val="2"/>
      </rPr>
      <t xml:space="preserve">Serial No. </t>
    </r>
    <r>
      <rPr>
        <sz val="9"/>
        <color theme="1"/>
        <rFont val="Arial"/>
        <family val="2"/>
      </rPr>
      <t>(from the meter itself) must be supplied. If one of these is not listed, MWRD will not be able to identify the meter and the volume will not calculate in the worksheet if you are using Microsoft Excel.</t>
    </r>
  </si>
  <si>
    <r>
      <t xml:space="preserve">All water meters measure volume with a specific </t>
    </r>
    <r>
      <rPr>
        <b/>
        <i/>
        <sz val="9"/>
        <color theme="1"/>
        <rFont val="Arial"/>
        <family val="2"/>
      </rPr>
      <t>Multiplier</t>
    </r>
    <r>
      <rPr>
        <sz val="9"/>
        <color theme="1"/>
        <rFont val="Arial"/>
        <family val="2"/>
      </rPr>
      <t xml:space="preserve"> and a specific </t>
    </r>
    <r>
      <rPr>
        <b/>
        <i/>
        <sz val="9"/>
        <color theme="1"/>
        <rFont val="Arial"/>
        <family val="2"/>
      </rPr>
      <t>Unit</t>
    </r>
    <r>
      <rPr>
        <sz val="9"/>
        <color theme="1"/>
        <rFont val="Arial"/>
        <family val="2"/>
      </rPr>
      <t>, either gallons (gal) or cubic feet (cu. ft.). The multiplier is given as how many zeroes (0) are to be added to the meter reading. Provide the multiplier (1, 10, 100, etc.) and the unit for this meter. If the volume is measured in gallons, a unit conversion factor of 1 should be applied to the Meter Annual Volume. If measured in cubic feet, a unit conversion factor of 7.48 should be applied to the Meter Annual Volume.</t>
    </r>
  </si>
  <si>
    <t>Instructions for Calculation of Annual Volume</t>
  </si>
  <si>
    <t>Match each Flow Methodology to its corresponding Outlet No. and Annual Volume.</t>
  </si>
  <si>
    <t>Administrative Cost Recovery (ACR) Charges:</t>
  </si>
  <si>
    <t>Enter User Account No. (found on the top of the RD-925).</t>
  </si>
  <si>
    <t>Metropolitan Water Reclamation District
Lockbox 95089
Chicago, IL 60694-5089</t>
  </si>
  <si>
    <r>
      <rPr>
        <b/>
        <sz val="9"/>
        <color theme="1"/>
        <rFont val="Arial"/>
        <family val="2"/>
      </rPr>
      <t>Payable to:</t>
    </r>
    <r>
      <rPr>
        <sz val="9"/>
        <color theme="1"/>
        <rFont val="Arial"/>
        <family val="2"/>
      </rPr>
      <t xml:space="preserve">
</t>
    </r>
  </si>
  <si>
    <r>
      <t xml:space="preserve">REMINDER: </t>
    </r>
    <r>
      <rPr>
        <b/>
        <u/>
        <sz val="9"/>
        <color theme="1"/>
        <rFont val="Arial"/>
        <family val="2"/>
      </rPr>
      <t>DO NOT SEND</t>
    </r>
    <r>
      <rPr>
        <b/>
        <sz val="9"/>
        <color theme="1"/>
        <rFont val="Arial"/>
        <family val="2"/>
      </rPr>
      <t xml:space="preserve"> </t>
    </r>
    <r>
      <rPr>
        <sz val="9"/>
        <color theme="1"/>
        <rFont val="Arial"/>
        <family val="2"/>
      </rPr>
      <t xml:space="preserve">your RD-925, User Charge Annual Certified Statement (and supporting documents) to the Lockbox address listed above. RD-925 forms submitted to the Lockbox will not be considered filed and may incur </t>
    </r>
    <r>
      <rPr>
        <u/>
        <sz val="9"/>
        <color theme="1"/>
        <rFont val="Arial"/>
        <family val="2"/>
      </rPr>
      <t>penalty</t>
    </r>
    <r>
      <rPr>
        <sz val="9"/>
        <color theme="1"/>
        <rFont val="Arial"/>
        <family val="2"/>
      </rPr>
      <t xml:space="preserve"> charges. The above Lockbox address is to be used for payments only and only accepts mail from USPS.</t>
    </r>
  </si>
  <si>
    <r>
      <t xml:space="preserve">Supply the number of </t>
    </r>
    <r>
      <rPr>
        <b/>
        <i/>
        <sz val="9"/>
        <color theme="1"/>
        <rFont val="Arial"/>
        <family val="2"/>
      </rPr>
      <t>Days Active</t>
    </r>
    <r>
      <rPr>
        <sz val="9"/>
        <color theme="1"/>
        <rFont val="Arial"/>
        <family val="2"/>
      </rPr>
      <t xml:space="preserve"> the meter was measuring water during the year. For meters active the entire year, this should be 365. If the meter was inactive for any period, give the exact number of days. Unless this is a seasonal meter, the volume being supplied by this water line must be quantified for the entire year. This is not by default the number of days between the first reading and the last reading.</t>
    </r>
  </si>
  <si>
    <t>If the Flow Methodology references multiple outlets or total fow for the entire facility, record this on its corresponding 'Outlet No.' line.</t>
  </si>
  <si>
    <r>
      <t xml:space="preserve">Make PAYMENTS online at </t>
    </r>
    <r>
      <rPr>
        <b/>
        <u/>
        <sz val="10"/>
        <color theme="1"/>
        <rFont val="Arial"/>
        <family val="2"/>
      </rPr>
      <t>https://mwrd.org/form/user-charge-payment</t>
    </r>
    <r>
      <rPr>
        <b/>
        <sz val="10"/>
        <color theme="1"/>
        <rFont val="Arial"/>
        <family val="2"/>
      </rPr>
      <t>.</t>
    </r>
  </si>
  <si>
    <t>You can still mail payments via USPS with the 925-V payment voucher to PO Box 95089, Chicago, IL 60694-5089</t>
  </si>
  <si>
    <t>The RD-925 and supporting documentation must be postmarked by Monday, February 22, 2021.</t>
  </si>
  <si>
    <r>
      <t xml:space="preserve">Mail payment and voucher 925-V by </t>
    </r>
    <r>
      <rPr>
        <b/>
        <u/>
        <sz val="10"/>
        <color theme="1"/>
        <rFont val="Arial"/>
        <family val="2"/>
      </rPr>
      <t>Monday, February 22, 2021</t>
    </r>
    <r>
      <rPr>
        <sz val="10"/>
        <color theme="1"/>
        <rFont val="Arial"/>
        <family val="2"/>
      </rPr>
      <t xml:space="preserve"> to the following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</si>
</sst>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0.00"/>
    <numFmt numFmtId="165" formatCode="&quot;$&quot;#,##0"/>
    <numFmt numFmtId="166" formatCode="&quot;Meter &quot;#"/>
    <numFmt numFmtId="167" formatCode="&quot;Multiply Line 17 by &quot;#\ &quot;.&quot;"/>
    <numFmt numFmtId="168" formatCode="&quot;$&quot;#,##0.000000"/>
    <numFmt numFmtId="169" formatCode="#&quot;.&quot;"/>
    <numFmt numFmtId="170" formatCode="##&quot;-&quot;##&quot;-&quot;###&quot;-&quot;###&quot;-&quot;####"/>
    <numFmt numFmtId="171" formatCode="0&quot; &quot;0&quot; &quot;0&quot; &quot;0&quot; &quot;0"/>
    <numFmt numFmtId="172" formatCode="mm/dd/yy;@"/>
    <numFmt numFmtId="173" formatCode="_(* #,##0_);_(* \(#,##0\);_(* &quot;-&quot;??_);_(@_)"/>
  </numFmts>
  <fonts count="62" x14ac:knownFonts="1">
    <font>
      <sz val="11"/>
      <color theme="1"/>
      <name val="Calibri"/>
      <family val="2"/>
      <scheme val="minor"/>
    </font>
    <font>
      <sz val="10"/>
      <color rgb="FF000000"/>
      <name val="Arial Narrow"/>
      <family val="2"/>
    </font>
    <font>
      <b/>
      <sz val="16"/>
      <color theme="1"/>
      <name val="Arial Narrow"/>
      <family val="2"/>
    </font>
    <font>
      <sz val="10"/>
      <color theme="1"/>
      <name val="Arial Narrow"/>
      <family val="2"/>
    </font>
    <font>
      <b/>
      <sz val="14"/>
      <color rgb="FF000000"/>
      <name val="Arial Narrow"/>
      <family val="2"/>
    </font>
    <font>
      <sz val="9"/>
      <color theme="1"/>
      <name val="Calibri"/>
      <family val="2"/>
      <scheme val="minor"/>
    </font>
    <font>
      <b/>
      <sz val="12"/>
      <color theme="1"/>
      <name val="Arial Narrow"/>
      <family val="2"/>
    </font>
    <font>
      <sz val="10"/>
      <color theme="1"/>
      <name val="Calibri"/>
      <family val="2"/>
    </font>
    <font>
      <sz val="10"/>
      <color theme="1"/>
      <name val="Wingdings"/>
      <charset val="2"/>
    </font>
    <font>
      <b/>
      <sz val="10"/>
      <color theme="1"/>
      <name val="Arial Narrow"/>
      <family val="2"/>
    </font>
    <font>
      <sz val="9"/>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2"/>
      <color rgb="FF000000"/>
      <name val="Arial Narrow"/>
      <family val="2"/>
    </font>
    <font>
      <b/>
      <sz val="10"/>
      <color rgb="FF000000"/>
      <name val="Arial"/>
      <family val="2"/>
    </font>
    <font>
      <sz val="10"/>
      <color theme="1"/>
      <name val="Arial"/>
      <family val="2"/>
    </font>
    <font>
      <sz val="10"/>
      <color rgb="FF000000"/>
      <name val="Arial"/>
      <family val="2"/>
    </font>
    <font>
      <i/>
      <sz val="9"/>
      <color theme="1"/>
      <name val="Arial Narrow"/>
      <family val="2"/>
    </font>
    <font>
      <b/>
      <sz val="12"/>
      <color theme="1"/>
      <name val="Arial"/>
      <family val="2"/>
    </font>
    <font>
      <sz val="10"/>
      <color rgb="FF000000"/>
      <name val="Wingdings"/>
      <charset val="2"/>
    </font>
    <font>
      <b/>
      <sz val="10"/>
      <color theme="1"/>
      <name val="Arial"/>
      <family val="2"/>
    </font>
    <font>
      <sz val="8"/>
      <color theme="1"/>
      <name val="Calibri"/>
      <family val="2"/>
      <scheme val="minor"/>
    </font>
    <font>
      <sz val="10"/>
      <name val="Arial"/>
      <family val="2"/>
    </font>
    <font>
      <sz val="10"/>
      <color rgb="FFFF0000"/>
      <name val="Arial"/>
      <family val="2"/>
    </font>
    <font>
      <sz val="8"/>
      <color rgb="FFFF0000"/>
      <name val="Arial Narrow"/>
      <family val="2"/>
    </font>
    <font>
      <sz val="9"/>
      <color rgb="FFFF0000"/>
      <name val="Arial Narrow"/>
      <family val="2"/>
    </font>
    <font>
      <sz val="9"/>
      <color rgb="FFFF0000"/>
      <name val="Calibri"/>
      <family val="2"/>
      <scheme val="minor"/>
    </font>
    <font>
      <b/>
      <sz val="10"/>
      <color theme="1"/>
      <name val="Calibri"/>
      <family val="2"/>
      <scheme val="minor"/>
    </font>
    <font>
      <sz val="10"/>
      <color theme="1"/>
      <name val="Calibri"/>
      <family val="2"/>
      <scheme val="minor"/>
    </font>
    <font>
      <b/>
      <sz val="10"/>
      <name val="Arial"/>
      <family val="2"/>
    </font>
    <font>
      <b/>
      <sz val="10"/>
      <name val="Arial Narrow"/>
      <family val="2"/>
    </font>
    <font>
      <b/>
      <sz val="8"/>
      <color theme="1"/>
      <name val="Arial Narrow"/>
      <family val="2"/>
    </font>
    <font>
      <sz val="11"/>
      <color theme="1"/>
      <name val="Calibri"/>
      <family val="2"/>
      <scheme val="minor"/>
    </font>
    <font>
      <b/>
      <sz val="14"/>
      <color theme="1"/>
      <name val="Arial Narrow"/>
      <family val="2"/>
    </font>
    <font>
      <sz val="14"/>
      <color theme="1"/>
      <name val="Arial Narrow"/>
      <family val="2"/>
    </font>
    <font>
      <i/>
      <sz val="12"/>
      <color theme="1"/>
      <name val="Arial Narrow"/>
      <family val="2"/>
    </font>
    <font>
      <sz val="22"/>
      <color theme="1"/>
      <name val="Arial Narrow"/>
      <family val="2"/>
    </font>
    <font>
      <sz val="12"/>
      <color theme="1"/>
      <name val="Wingdings"/>
      <charset val="2"/>
    </font>
    <font>
      <sz val="12"/>
      <color theme="1"/>
      <name val="Calibri"/>
      <family val="2"/>
      <scheme val="minor"/>
    </font>
    <font>
      <sz val="10"/>
      <color rgb="FFFF0000"/>
      <name val="Arial Narrow"/>
      <family val="2"/>
    </font>
    <font>
      <sz val="9"/>
      <color theme="1"/>
      <name val="Arial"/>
      <family val="2"/>
    </font>
    <font>
      <b/>
      <sz val="9"/>
      <color theme="1"/>
      <name val="Arial"/>
      <family val="2"/>
    </font>
    <font>
      <b/>
      <sz val="9"/>
      <color theme="1"/>
      <name val="Arial Narrow"/>
      <family val="2"/>
    </font>
    <font>
      <b/>
      <i/>
      <sz val="9"/>
      <color theme="1"/>
      <name val="Arial"/>
      <family val="2"/>
    </font>
    <font>
      <b/>
      <u/>
      <sz val="10"/>
      <color theme="1"/>
      <name val="Arial"/>
      <family val="2"/>
    </font>
    <font>
      <b/>
      <i/>
      <sz val="10"/>
      <color theme="1"/>
      <name val="Arial Narrow"/>
      <family val="2"/>
    </font>
    <font>
      <sz val="10"/>
      <color theme="0" tint="-0.14999847407452621"/>
      <name val="Arial Narrow"/>
      <family val="2"/>
    </font>
    <font>
      <sz val="11"/>
      <color theme="1"/>
      <name val="Arial"/>
      <family val="2"/>
    </font>
    <font>
      <b/>
      <sz val="16"/>
      <color theme="1"/>
      <name val="Arial"/>
      <family val="2"/>
    </font>
    <font>
      <b/>
      <sz val="28"/>
      <color theme="1"/>
      <name val="Arial"/>
      <family val="2"/>
    </font>
    <font>
      <b/>
      <sz val="11"/>
      <color theme="1"/>
      <name val="Arial"/>
      <family val="2"/>
    </font>
    <font>
      <b/>
      <sz val="18"/>
      <color theme="1"/>
      <name val="Arial"/>
      <family val="2"/>
    </font>
    <font>
      <b/>
      <sz val="20"/>
      <color theme="1"/>
      <name val="Arial"/>
      <family val="2"/>
    </font>
    <font>
      <sz val="7"/>
      <color theme="1"/>
      <name val="Arial"/>
      <family val="2"/>
    </font>
    <font>
      <b/>
      <sz val="26"/>
      <color theme="1"/>
      <name val="Arial"/>
      <family val="2"/>
    </font>
    <font>
      <sz val="16"/>
      <color theme="1"/>
      <name val="Arial"/>
      <family val="2"/>
    </font>
    <font>
      <sz val="14"/>
      <color theme="1"/>
      <name val="Arial"/>
      <family val="2"/>
    </font>
    <font>
      <b/>
      <u/>
      <sz val="9"/>
      <color theme="1"/>
      <name val="Arial"/>
      <family val="2"/>
    </font>
    <font>
      <u/>
      <sz val="9"/>
      <color theme="1"/>
      <name val="Arial"/>
      <family val="2"/>
    </font>
    <font>
      <b/>
      <sz val="20"/>
      <color rgb="FF000000"/>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mediumDashed">
        <color auto="1"/>
      </top>
      <bottom/>
      <diagonal/>
    </border>
    <border>
      <left/>
      <right/>
      <top/>
      <bottom style="dashDot">
        <color indexed="64"/>
      </bottom>
      <diagonal/>
    </border>
    <border>
      <left/>
      <right/>
      <top style="dashDot">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ck">
        <color auto="1"/>
      </top>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6795556505021"/>
      </bottom>
      <diagonal/>
    </border>
    <border>
      <left style="thick">
        <color theme="0" tint="-0.14996795556505021"/>
      </left>
      <right/>
      <top/>
      <bottom/>
      <diagonal/>
    </border>
    <border>
      <left/>
      <right style="thick">
        <color theme="0" tint="-0.14996795556505021"/>
      </right>
      <top/>
      <bottom/>
      <diagonal/>
    </border>
  </borders>
  <cellStyleXfs count="2">
    <xf numFmtId="0" fontId="0" fillId="0" borderId="0"/>
    <xf numFmtId="43" fontId="34" fillId="0" borderId="0" applyFont="0" applyFill="0" applyBorder="0" applyAlignment="0" applyProtection="0"/>
  </cellStyleXfs>
  <cellXfs count="685">
    <xf numFmtId="0" fontId="0" fillId="0" borderId="0" xfId="0"/>
    <xf numFmtId="0" fontId="3" fillId="0" borderId="0" xfId="0" applyFont="1" applyBorder="1" applyAlignment="1"/>
    <xf numFmtId="0" fontId="3" fillId="0" borderId="0" xfId="0" applyFont="1" applyBorder="1"/>
    <xf numFmtId="0" fontId="0" fillId="0" borderId="0" xfId="0" applyFont="1" applyBorder="1"/>
    <xf numFmtId="0" fontId="0" fillId="0" borderId="0" xfId="0" applyFont="1" applyBorder="1" applyAlignment="1">
      <alignment vertical="center"/>
    </xf>
    <xf numFmtId="0" fontId="3" fillId="0" borderId="0" xfId="0" applyFont="1"/>
    <xf numFmtId="0" fontId="3" fillId="0" borderId="0" xfId="0" quotePrefix="1" applyFont="1"/>
    <xf numFmtId="3" fontId="3" fillId="0" borderId="0" xfId="0" applyNumberFormat="1" applyFont="1" applyBorder="1" applyAlignment="1"/>
    <xf numFmtId="0" fontId="0" fillId="0" borderId="0" xfId="0" applyFont="1" applyBorder="1" applyAlignment="1"/>
    <xf numFmtId="0" fontId="7" fillId="0" borderId="0" xfId="0" applyFont="1" applyBorder="1"/>
    <xf numFmtId="0" fontId="9" fillId="0" borderId="0" xfId="0" applyFont="1"/>
    <xf numFmtId="0" fontId="9" fillId="0" borderId="0" xfId="0" applyFont="1" applyBorder="1" applyAlignment="1"/>
    <xf numFmtId="0" fontId="10" fillId="0" borderId="0" xfId="0" applyFont="1" applyAlignment="1">
      <alignment vertical="center"/>
    </xf>
    <xf numFmtId="0" fontId="3" fillId="0" borderId="0" xfId="0" applyFont="1" applyBorder="1" applyAlignment="1">
      <alignment horizontal="center"/>
    </xf>
    <xf numFmtId="0" fontId="3" fillId="0" borderId="0" xfId="0" applyFont="1" applyAlignment="1">
      <alignment horizontal="right"/>
    </xf>
    <xf numFmtId="0" fontId="3" fillId="0" borderId="0" xfId="0" applyFont="1" applyAlignment="1">
      <alignment vertical="top" wrapText="1"/>
    </xf>
    <xf numFmtId="0" fontId="0" fillId="0" borderId="0" xfId="0" applyBorder="1"/>
    <xf numFmtId="2" fontId="0" fillId="0" borderId="0" xfId="0" applyNumberFormat="1" applyBorder="1"/>
    <xf numFmtId="0" fontId="9" fillId="0" borderId="0" xfId="0" quotePrefix="1" applyFont="1"/>
    <xf numFmtId="0" fontId="11" fillId="0" borderId="0" xfId="0" applyFont="1" applyBorder="1"/>
    <xf numFmtId="0" fontId="6" fillId="0" borderId="0" xfId="0" applyFont="1" applyBorder="1" applyAlignment="1">
      <alignment vertical="center"/>
    </xf>
    <xf numFmtId="0" fontId="9" fillId="0" borderId="0" xfId="0" applyFont="1" applyBorder="1"/>
    <xf numFmtId="0" fontId="8" fillId="0" borderId="0" xfId="0" applyFont="1" applyBorder="1"/>
    <xf numFmtId="0" fontId="3" fillId="0" borderId="0" xfId="0" applyFont="1" applyBorder="1" applyAlignment="1">
      <alignment horizontal="center" vertical="center" shrinkToFit="1"/>
    </xf>
    <xf numFmtId="0" fontId="0" fillId="0" borderId="0" xfId="0" applyBorder="1" applyAlignment="1"/>
    <xf numFmtId="0" fontId="3" fillId="0" borderId="0" xfId="0" applyFont="1" applyBorder="1" applyAlignment="1">
      <alignment horizontal="right"/>
    </xf>
    <xf numFmtId="0" fontId="6" fillId="0" borderId="0" xfId="0" applyFont="1" applyBorder="1"/>
    <xf numFmtId="0" fontId="3" fillId="0" borderId="0" xfId="0" quotePrefix="1" applyFont="1" applyBorder="1"/>
    <xf numFmtId="0" fontId="11" fillId="0" borderId="0" xfId="0" applyFont="1" applyBorder="1" applyAlignment="1"/>
    <xf numFmtId="0" fontId="3" fillId="0" borderId="0" xfId="0" applyFont="1" applyAlignment="1"/>
    <xf numFmtId="0" fontId="3" fillId="0" borderId="7"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9"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3" fillId="0" borderId="0" xfId="0" applyFont="1" applyBorder="1" applyAlignment="1">
      <alignment vertical="top" wrapText="1"/>
    </xf>
    <xf numFmtId="0" fontId="0" fillId="0" borderId="0" xfId="0" applyBorder="1" applyAlignment="1">
      <alignment vertical="top" wrapText="1"/>
    </xf>
    <xf numFmtId="0" fontId="5" fillId="0" borderId="0" xfId="0" applyFont="1" applyBorder="1" applyAlignment="1">
      <alignment vertical="top" wrapText="1"/>
    </xf>
    <xf numFmtId="0" fontId="10" fillId="0" borderId="0" xfId="0" applyFont="1" applyBorder="1" applyAlignment="1">
      <alignment vertical="top" wrapText="1"/>
    </xf>
    <xf numFmtId="0" fontId="3" fillId="0" borderId="0" xfId="0" applyNumberFormat="1" applyFont="1" applyBorder="1" applyAlignment="1">
      <alignment vertical="center"/>
    </xf>
    <xf numFmtId="0" fontId="3" fillId="0" borderId="0" xfId="0" applyFont="1" applyBorder="1" applyAlignment="1">
      <alignment wrapText="1"/>
    </xf>
    <xf numFmtId="0" fontId="3" fillId="0" borderId="0" xfId="0" applyFont="1" applyBorder="1" applyAlignment="1">
      <alignment vertical="center" wrapText="1"/>
    </xf>
    <xf numFmtId="4" fontId="3" fillId="0" borderId="0" xfId="0" applyNumberFormat="1" applyFont="1" applyBorder="1" applyAlignment="1"/>
    <xf numFmtId="0" fontId="10" fillId="0" borderId="0" xfId="0" applyFont="1" applyBorder="1" applyAlignment="1">
      <alignment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9" fillId="0" borderId="0" xfId="0" applyFont="1" applyBorder="1" applyAlignment="1">
      <alignment vertical="center"/>
    </xf>
    <xf numFmtId="0" fontId="9" fillId="0" borderId="12" xfId="0" applyFont="1" applyBorder="1" applyAlignment="1">
      <alignment vertical="center"/>
    </xf>
    <xf numFmtId="0" fontId="3" fillId="0" borderId="0" xfId="0" quotePrefix="1" applyFont="1" applyBorder="1" applyAlignment="1">
      <alignment vertical="center" wrapText="1"/>
    </xf>
    <xf numFmtId="0" fontId="3" fillId="0" borderId="13" xfId="0" quotePrefix="1" applyFont="1" applyBorder="1" applyAlignment="1">
      <alignment vertical="center" wrapText="1"/>
    </xf>
    <xf numFmtId="0" fontId="3" fillId="0" borderId="14" xfId="0" applyFont="1" applyBorder="1"/>
    <xf numFmtId="0" fontId="3" fillId="0" borderId="15" xfId="0" applyFont="1" applyBorder="1"/>
    <xf numFmtId="0" fontId="3" fillId="0" borderId="15" xfId="0" applyFont="1" applyBorder="1" applyAlignment="1"/>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0" borderId="0" xfId="0" applyFont="1" applyBorder="1" applyAlignment="1">
      <alignment horizontal="right" vertical="center"/>
    </xf>
    <xf numFmtId="0" fontId="0" fillId="0" borderId="0" xfId="0" applyBorder="1" applyAlignment="1">
      <alignment shrinkToFi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1" fontId="5" fillId="0" borderId="0" xfId="0" applyNumberFormat="1" applyFont="1" applyBorder="1" applyAlignment="1">
      <alignment vertical="center"/>
    </xf>
    <xf numFmtId="0" fontId="0" fillId="0" borderId="0" xfId="0" applyBorder="1" applyAlignment="1">
      <alignment vertical="center"/>
    </xf>
    <xf numFmtId="0" fontId="3" fillId="0" borderId="6" xfId="0" applyFont="1" applyBorder="1" applyAlignment="1"/>
    <xf numFmtId="0" fontId="3" fillId="0" borderId="7" xfId="0" applyFont="1" applyBorder="1" applyAlignment="1"/>
    <xf numFmtId="0" fontId="2" fillId="0" borderId="0" xfId="0" applyFont="1" applyAlignment="1">
      <alignment vertical="center" wrapText="1"/>
    </xf>
    <xf numFmtId="0" fontId="1" fillId="0" borderId="0" xfId="0" applyFont="1" applyAlignment="1">
      <alignment vertical="center"/>
    </xf>
    <xf numFmtId="0" fontId="15"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11" fillId="0" borderId="0" xfId="0" applyFont="1"/>
    <xf numFmtId="0" fontId="6" fillId="0" borderId="0" xfId="0" applyFont="1" applyBorder="1" applyAlignment="1"/>
    <xf numFmtId="0" fontId="6" fillId="0" borderId="0" xfId="0" applyFont="1" applyAlignment="1"/>
    <xf numFmtId="0" fontId="3" fillId="0" borderId="0" xfId="0" applyFont="1" applyAlignment="1">
      <alignment vertical="center"/>
    </xf>
    <xf numFmtId="0" fontId="4" fillId="0" borderId="0" xfId="0" applyFont="1" applyAlignment="1">
      <alignment vertical="center"/>
    </xf>
    <xf numFmtId="0" fontId="19" fillId="0" borderId="20" xfId="0" applyFont="1" applyBorder="1" applyAlignment="1"/>
    <xf numFmtId="0" fontId="11" fillId="0" borderId="0" xfId="0" quotePrefix="1" applyFont="1"/>
    <xf numFmtId="0" fontId="9" fillId="0" borderId="0" xfId="0" applyFont="1" applyBorder="1" applyAlignment="1">
      <alignment horizontal="right"/>
    </xf>
    <xf numFmtId="4" fontId="9" fillId="0" borderId="0" xfId="0" applyNumberFormat="1" applyFont="1" applyBorder="1" applyAlignment="1"/>
    <xf numFmtId="0" fontId="0" fillId="0" borderId="0" xfId="0" applyAlignment="1"/>
    <xf numFmtId="0" fontId="17" fillId="0" borderId="0" xfId="0" applyFont="1" applyAlignment="1"/>
    <xf numFmtId="0" fontId="8" fillId="0" borderId="0" xfId="0" applyFont="1" applyBorder="1" applyAlignment="1">
      <alignment horizontal="left" vertical="top"/>
    </xf>
    <xf numFmtId="0" fontId="0" fillId="0" borderId="0" xfId="0" applyAlignment="1">
      <alignment horizontal="right" vertical="top"/>
    </xf>
    <xf numFmtId="0" fontId="20" fillId="0" borderId="0" xfId="0" applyFont="1" applyAlignment="1">
      <alignment vertical="center"/>
    </xf>
    <xf numFmtId="0" fontId="23" fillId="0" borderId="0" xfId="0" applyFont="1" applyAlignment="1"/>
    <xf numFmtId="0" fontId="3" fillId="0" borderId="18" xfId="0" applyFont="1" applyBorder="1"/>
    <xf numFmtId="0" fontId="3" fillId="0" borderId="18" xfId="0" applyFont="1" applyBorder="1" applyAlignment="1">
      <alignment vertical="top" wrapText="1"/>
    </xf>
    <xf numFmtId="0" fontId="0" fillId="0" borderId="7" xfId="0" applyBorder="1"/>
    <xf numFmtId="0" fontId="22" fillId="0" borderId="0" xfId="0" applyFont="1" applyAlignment="1"/>
    <xf numFmtId="0" fontId="17" fillId="0" borderId="0" xfId="0" applyFont="1" applyAlignment="1"/>
    <xf numFmtId="0" fontId="25" fillId="0" borderId="0" xfId="0" applyFont="1" applyAlignment="1"/>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horizontal="right" vertical="top"/>
    </xf>
    <xf numFmtId="0" fontId="30" fillId="0" borderId="0" xfId="0" applyFont="1" applyAlignment="1"/>
    <xf numFmtId="0" fontId="31" fillId="0" borderId="0" xfId="0" applyFont="1" applyFill="1" applyBorder="1" applyAlignment="1">
      <alignment horizontal="left" vertical="top"/>
    </xf>
    <xf numFmtId="0" fontId="24" fillId="0" borderId="0" xfId="0" applyFont="1" applyAlignment="1"/>
    <xf numFmtId="0" fontId="32" fillId="0" borderId="0" xfId="0" applyFont="1" applyAlignment="1">
      <alignment wrapText="1"/>
    </xf>
    <xf numFmtId="0" fontId="4" fillId="0" borderId="0" xfId="0" applyFont="1" applyAlignment="1">
      <alignment horizontal="center" vertical="center"/>
    </xf>
    <xf numFmtId="0" fontId="4" fillId="0" borderId="0" xfId="0" applyFont="1" applyAlignment="1">
      <alignment horizontal="center" vertical="center"/>
    </xf>
    <xf numFmtId="0" fontId="9" fillId="0" borderId="0" xfId="0" applyFont="1" applyBorder="1" applyAlignment="1">
      <alignment horizontal="center"/>
    </xf>
    <xf numFmtId="0" fontId="3" fillId="0" borderId="0" xfId="0" applyFont="1" applyFill="1" applyBorder="1" applyAlignment="1"/>
    <xf numFmtId="166" fontId="12" fillId="0" borderId="0" xfId="0" applyNumberFormat="1" applyFont="1" applyAlignment="1">
      <alignment vertical="center" wrapText="1"/>
    </xf>
    <xf numFmtId="166" fontId="12" fillId="0" borderId="0" xfId="0" applyNumberFormat="1" applyFont="1" applyFill="1" applyAlignment="1">
      <alignment vertical="center"/>
    </xf>
    <xf numFmtId="166" fontId="12" fillId="0" borderId="0" xfId="0" applyNumberFormat="1" applyFont="1" applyFill="1" applyBorder="1" applyAlignment="1">
      <alignment vertical="center"/>
    </xf>
    <xf numFmtId="166" fontId="12" fillId="0" borderId="0" xfId="0" applyNumberFormat="1" applyFont="1" applyFill="1" applyAlignment="1">
      <alignment vertical="center" wrapText="1"/>
    </xf>
    <xf numFmtId="0" fontId="6" fillId="0" borderId="16" xfId="0" applyFont="1" applyBorder="1"/>
    <xf numFmtId="0" fontId="11" fillId="0" borderId="15" xfId="0" applyFont="1" applyBorder="1"/>
    <xf numFmtId="0" fontId="11" fillId="0" borderId="14" xfId="0" applyFont="1" applyBorder="1"/>
    <xf numFmtId="0" fontId="3" fillId="0" borderId="0" xfId="0" applyFont="1"/>
    <xf numFmtId="0" fontId="11" fillId="2" borderId="0" xfId="0" applyFont="1" applyFill="1"/>
    <xf numFmtId="0" fontId="11" fillId="0" borderId="0" xfId="0" applyFont="1"/>
    <xf numFmtId="0" fontId="3" fillId="0" borderId="0" xfId="0" applyFont="1"/>
    <xf numFmtId="4" fontId="3" fillId="0" borderId="0" xfId="0" applyNumberFormat="1" applyFont="1" applyBorder="1" applyAlignment="1">
      <alignment horizontal="right"/>
    </xf>
    <xf numFmtId="0" fontId="3" fillId="0" borderId="29" xfId="0" applyFont="1" applyBorder="1" applyAlignment="1">
      <alignment horizontal="right"/>
    </xf>
    <xf numFmtId="0" fontId="3" fillId="2" borderId="0" xfId="0" applyFont="1" applyFill="1" applyAlignment="1">
      <alignment wrapText="1"/>
    </xf>
    <xf numFmtId="0" fontId="3" fillId="0" borderId="0" xfId="0" applyFont="1" applyAlignment="1">
      <alignment wrapText="1"/>
    </xf>
    <xf numFmtId="0" fontId="11" fillId="0" borderId="0" xfId="0" applyFont="1" applyBorder="1" applyAlignment="1">
      <alignment horizontal="center"/>
    </xf>
    <xf numFmtId="0" fontId="11" fillId="0" borderId="0" xfId="0" applyFont="1"/>
    <xf numFmtId="0" fontId="3" fillId="0" borderId="0" xfId="0" applyFont="1" applyFill="1"/>
    <xf numFmtId="0" fontId="11" fillId="0" borderId="0" xfId="0" applyFont="1" applyFill="1" applyAlignment="1"/>
    <xf numFmtId="0" fontId="4"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xf numFmtId="0" fontId="3" fillId="0" borderId="0" xfId="0" applyFont="1"/>
    <xf numFmtId="166" fontId="12" fillId="0" borderId="0" xfId="0" applyNumberFormat="1" applyFont="1" applyAlignment="1">
      <alignment horizontal="center" vertical="center" wrapText="1"/>
    </xf>
    <xf numFmtId="0" fontId="11" fillId="0" borderId="0" xfId="0" applyFont="1"/>
    <xf numFmtId="0" fontId="3" fillId="0" borderId="1" xfId="0" applyFont="1" applyBorder="1"/>
    <xf numFmtId="0" fontId="10" fillId="0" borderId="0" xfId="0" applyFont="1" applyAlignment="1">
      <alignment horizontal="center"/>
    </xf>
    <xf numFmtId="169" fontId="3" fillId="0" borderId="0" xfId="0" quotePrefix="1" applyNumberFormat="1" applyFont="1" applyAlignment="1">
      <alignment horizontal="left"/>
    </xf>
    <xf numFmtId="0" fontId="35" fillId="0" borderId="0" xfId="0" applyFont="1"/>
    <xf numFmtId="0" fontId="36" fillId="0" borderId="0" xfId="0" applyFont="1"/>
    <xf numFmtId="0" fontId="11" fillId="0" borderId="0" xfId="0" applyFont="1" applyAlignment="1"/>
    <xf numFmtId="0" fontId="11" fillId="0" borderId="0" xfId="0" applyFont="1" applyBorder="1" applyAlignment="1">
      <alignment horizontal="right"/>
    </xf>
    <xf numFmtId="167" fontId="11" fillId="0" borderId="0" xfId="0" applyNumberFormat="1" applyFont="1" applyBorder="1" applyAlignment="1"/>
    <xf numFmtId="168" fontId="11" fillId="0" borderId="0" xfId="0" applyNumberFormat="1" applyFont="1" applyBorder="1" applyAlignment="1"/>
    <xf numFmtId="0" fontId="11" fillId="0" borderId="2" xfId="0" applyFont="1" applyBorder="1" applyAlignment="1"/>
    <xf numFmtId="0" fontId="35" fillId="0" borderId="0" xfId="0" applyFont="1" applyBorder="1" applyAlignment="1"/>
    <xf numFmtId="0" fontId="35" fillId="0" borderId="0" xfId="0" applyFont="1" applyAlignment="1"/>
    <xf numFmtId="3" fontId="11" fillId="0" borderId="0" xfId="0" applyNumberFormat="1" applyFont="1" applyBorder="1" applyAlignment="1">
      <alignment horizontal="right"/>
    </xf>
    <xf numFmtId="0" fontId="10" fillId="0" borderId="0" xfId="0" applyFont="1" applyBorder="1" applyAlignment="1">
      <alignment horizontal="center"/>
    </xf>
    <xf numFmtId="0" fontId="6" fillId="0" borderId="0" xfId="0" applyFont="1" applyBorder="1" applyAlignment="1">
      <alignment horizontal="right"/>
    </xf>
    <xf numFmtId="169" fontId="9" fillId="0" borderId="0" xfId="0" quotePrefix="1" applyNumberFormat="1" applyFont="1" applyAlignment="1">
      <alignment horizontal="left"/>
    </xf>
    <xf numFmtId="169" fontId="11" fillId="0" borderId="0" xfId="0" quotePrefix="1" applyNumberFormat="1" applyFont="1" applyAlignment="1">
      <alignment horizontal="left"/>
    </xf>
    <xf numFmtId="0" fontId="39" fillId="0" borderId="0" xfId="0" applyFont="1" applyBorder="1"/>
    <xf numFmtId="0" fontId="11" fillId="0" borderId="0" xfId="0" applyFont="1" applyBorder="1" applyAlignment="1">
      <alignment horizontal="left" indent="1"/>
    </xf>
    <xf numFmtId="0" fontId="35" fillId="0" borderId="0" xfId="0" applyFont="1" applyBorder="1"/>
    <xf numFmtId="0" fontId="13" fillId="0" borderId="0" xfId="0" applyFont="1" applyAlignment="1">
      <alignment horizontal="right"/>
    </xf>
    <xf numFmtId="0" fontId="13" fillId="0" borderId="0" xfId="0" applyFont="1" applyAlignment="1"/>
    <xf numFmtId="0" fontId="6" fillId="2" borderId="0" xfId="0" applyFont="1" applyFill="1" applyBorder="1" applyAlignment="1"/>
    <xf numFmtId="0" fontId="3" fillId="2" borderId="0" xfId="0" applyFont="1" applyFill="1" applyBorder="1" applyAlignment="1">
      <alignment vertical="center" wrapText="1"/>
    </xf>
    <xf numFmtId="0" fontId="3" fillId="2" borderId="0" xfId="0" applyFont="1" applyFill="1" applyBorder="1"/>
    <xf numFmtId="0" fontId="3" fillId="2" borderId="0" xfId="0" applyFont="1" applyFill="1"/>
    <xf numFmtId="0" fontId="3" fillId="2" borderId="0" xfId="0" applyFont="1" applyFill="1" applyBorder="1" applyAlignment="1">
      <alignment horizontal="center"/>
    </xf>
    <xf numFmtId="0" fontId="3" fillId="2" borderId="0" xfId="0" quotePrefix="1" applyFont="1" applyFill="1" applyAlignment="1">
      <alignment horizontal="center" vertical="center"/>
    </xf>
    <xf numFmtId="0" fontId="3" fillId="2" borderId="0" xfId="0" applyFont="1" applyFill="1" applyAlignment="1"/>
    <xf numFmtId="0" fontId="9" fillId="2" borderId="0" xfId="0" applyFont="1" applyFill="1" applyBorder="1" applyAlignment="1">
      <alignment horizontal="center"/>
    </xf>
    <xf numFmtId="0" fontId="9" fillId="2" borderId="0" xfId="0" applyFont="1" applyFill="1" applyAlignment="1"/>
    <xf numFmtId="0" fontId="9" fillId="2" borderId="0" xfId="0" applyFont="1" applyFill="1" applyBorder="1" applyAlignment="1"/>
    <xf numFmtId="0" fontId="9" fillId="2" borderId="0" xfId="0" applyFont="1" applyFill="1"/>
    <xf numFmtId="0" fontId="9" fillId="2" borderId="0" xfId="0" applyFont="1" applyFill="1" applyBorder="1"/>
    <xf numFmtId="0" fontId="11" fillId="2" borderId="0" xfId="0" applyFont="1" applyFill="1" applyAlignment="1"/>
    <xf numFmtId="0" fontId="11" fillId="0" borderId="0" xfId="0" applyFont="1" applyFill="1"/>
    <xf numFmtId="0" fontId="3" fillId="0" borderId="0" xfId="0" applyFont="1" applyFill="1" applyAlignment="1"/>
    <xf numFmtId="0" fontId="9"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xf numFmtId="0" fontId="3" fillId="0" borderId="0" xfId="0" applyFont="1" applyFill="1" applyBorder="1"/>
    <xf numFmtId="0" fontId="3" fillId="0" borderId="15" xfId="0" applyFont="1" applyFill="1" applyBorder="1" applyAlignment="1">
      <alignment vertical="center"/>
    </xf>
    <xf numFmtId="0" fontId="3" fillId="0" borderId="14" xfId="0" applyFont="1" applyFill="1" applyBorder="1" applyAlignment="1">
      <alignment vertical="center"/>
    </xf>
    <xf numFmtId="0" fontId="3" fillId="0" borderId="16" xfId="0" applyFont="1" applyFill="1" applyBorder="1"/>
    <xf numFmtId="0" fontId="3" fillId="0" borderId="15" xfId="0" applyFont="1" applyFill="1" applyBorder="1"/>
    <xf numFmtId="0" fontId="3" fillId="0" borderId="14" xfId="0" applyFont="1" applyFill="1" applyBorder="1"/>
    <xf numFmtId="165" fontId="3" fillId="0" borderId="15" xfId="0" applyNumberFormat="1" applyFont="1" applyFill="1" applyBorder="1" applyAlignment="1">
      <alignment vertical="center"/>
    </xf>
    <xf numFmtId="165" fontId="3" fillId="0" borderId="14" xfId="0" applyNumberFormat="1" applyFont="1" applyFill="1" applyBorder="1" applyAlignment="1">
      <alignment vertical="center"/>
    </xf>
    <xf numFmtId="165" fontId="3" fillId="0" borderId="11" xfId="0" applyNumberFormat="1" applyFont="1" applyFill="1" applyBorder="1" applyAlignment="1">
      <alignment vertical="center"/>
    </xf>
    <xf numFmtId="165" fontId="3" fillId="0" borderId="1" xfId="0" applyNumberFormat="1" applyFont="1" applyFill="1" applyBorder="1" applyAlignment="1">
      <alignment vertical="center"/>
    </xf>
    <xf numFmtId="165" fontId="3" fillId="0" borderId="10" xfId="0" applyNumberFormat="1" applyFont="1" applyFill="1" applyBorder="1" applyAlignment="1">
      <alignment vertical="center"/>
    </xf>
    <xf numFmtId="0" fontId="3" fillId="0" borderId="0" xfId="0" applyFont="1" applyFill="1" applyBorder="1" applyAlignment="1">
      <alignment horizontal="center"/>
    </xf>
    <xf numFmtId="0" fontId="0" fillId="0" borderId="0" xfId="0" applyFill="1" applyBorder="1" applyAlignment="1"/>
    <xf numFmtId="0" fontId="6" fillId="0" borderId="0" xfId="0" applyFont="1" applyFill="1" applyBorder="1" applyAlignment="1">
      <alignment horizontal="left"/>
    </xf>
    <xf numFmtId="0" fontId="9" fillId="0" borderId="0" xfId="0" applyFont="1" applyFill="1" applyBorder="1"/>
    <xf numFmtId="0" fontId="0" fillId="0" borderId="0" xfId="0" applyFill="1" applyBorder="1"/>
    <xf numFmtId="0" fontId="10" fillId="0" borderId="0" xfId="0" applyFont="1" applyFill="1" applyBorder="1" applyAlignment="1">
      <alignment vertical="top" wrapText="1"/>
    </xf>
    <xf numFmtId="0" fontId="6" fillId="0" borderId="0" xfId="0" applyFont="1" applyFill="1" applyBorder="1" applyAlignment="1"/>
    <xf numFmtId="0" fontId="9" fillId="0" borderId="0" xfId="0" applyFont="1" applyFill="1"/>
    <xf numFmtId="0" fontId="0" fillId="0" borderId="0" xfId="0" applyAlignment="1">
      <alignment vertical="center"/>
    </xf>
    <xf numFmtId="0" fontId="11" fillId="0" borderId="0" xfId="0" applyFont="1" applyAlignment="1">
      <alignment horizontal="right"/>
    </xf>
    <xf numFmtId="0" fontId="11" fillId="0" borderId="0" xfId="0" applyFont="1"/>
    <xf numFmtId="0" fontId="11" fillId="0" borderId="0" xfId="0" applyFont="1" applyFill="1" applyBorder="1" applyAlignment="1"/>
    <xf numFmtId="0" fontId="11" fillId="0" borderId="9" xfId="0" applyFont="1" applyBorder="1"/>
    <xf numFmtId="0" fontId="11" fillId="0" borderId="9" xfId="0" applyFont="1" applyBorder="1" applyAlignment="1"/>
    <xf numFmtId="0" fontId="11" fillId="0" borderId="30" xfId="0" applyFont="1" applyBorder="1" applyAlignment="1"/>
    <xf numFmtId="0" fontId="6" fillId="0" borderId="9" xfId="0" applyFont="1" applyBorder="1" applyAlignment="1"/>
    <xf numFmtId="0" fontId="3" fillId="0" borderId="0" xfId="0" quotePrefix="1" applyFont="1" applyFill="1" applyAlignment="1">
      <alignment horizontal="center" vertical="center"/>
    </xf>
    <xf numFmtId="0" fontId="11" fillId="2" borderId="0" xfId="0" applyFont="1" applyFill="1" applyBorder="1" applyAlignment="1"/>
    <xf numFmtId="3" fontId="11" fillId="0" borderId="0" xfId="0" applyNumberFormat="1" applyFont="1" applyFill="1" applyBorder="1" applyAlignment="1"/>
    <xf numFmtId="0" fontId="3" fillId="0" borderId="0" xfId="0" quotePrefix="1" applyFont="1" applyFill="1" applyBorder="1" applyAlignment="1">
      <alignment horizontal="center" vertical="center"/>
    </xf>
    <xf numFmtId="0" fontId="3" fillId="0" borderId="0" xfId="0" applyFont="1" applyFill="1" applyAlignment="1">
      <alignment wrapText="1"/>
    </xf>
    <xf numFmtId="0" fontId="10" fillId="0" borderId="0" xfId="0" quotePrefix="1" applyFont="1" applyFill="1" applyAlignment="1">
      <alignment horizontal="center"/>
    </xf>
    <xf numFmtId="0" fontId="22" fillId="0" borderId="0" xfId="0" applyFont="1" applyAlignment="1"/>
    <xf numFmtId="0" fontId="18"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wrapText="1"/>
    </xf>
    <xf numFmtId="0" fontId="27" fillId="0" borderId="0" xfId="0" applyFont="1" applyBorder="1" applyAlignment="1">
      <alignment vertical="top"/>
    </xf>
    <xf numFmtId="0" fontId="6" fillId="3" borderId="0" xfId="0" applyFont="1" applyFill="1" applyBorder="1" applyAlignment="1"/>
    <xf numFmtId="0" fontId="11" fillId="3" borderId="0" xfId="0" applyFont="1" applyFill="1" applyBorder="1"/>
    <xf numFmtId="0" fontId="39" fillId="3" borderId="0" xfId="0" applyFont="1" applyFill="1" applyBorder="1"/>
    <xf numFmtId="0" fontId="41" fillId="0" borderId="0" xfId="0" applyFont="1"/>
    <xf numFmtId="0" fontId="11" fillId="0" borderId="0" xfId="0" applyFont="1"/>
    <xf numFmtId="0" fontId="3" fillId="0" borderId="9" xfId="0" applyFont="1" applyBorder="1" applyAlignment="1">
      <alignment horizontal="right"/>
    </xf>
    <xf numFmtId="0" fontId="3" fillId="0" borderId="20" xfId="0" applyFont="1" applyBorder="1"/>
    <xf numFmtId="0" fontId="3" fillId="0" borderId="20" xfId="0" applyFont="1" applyBorder="1" applyAlignment="1">
      <alignment horizontal="right"/>
    </xf>
    <xf numFmtId="0" fontId="10" fillId="0" borderId="20" xfId="0" applyFont="1" applyBorder="1" applyAlignment="1">
      <alignment horizontal="right"/>
    </xf>
    <xf numFmtId="0" fontId="15" fillId="0" borderId="31" xfId="0" applyFont="1" applyBorder="1" applyAlignment="1">
      <alignment vertical="center" wrapText="1"/>
    </xf>
    <xf numFmtId="0" fontId="0" fillId="0" borderId="31" xfId="0" applyBorder="1" applyAlignment="1">
      <alignment vertical="center"/>
    </xf>
    <xf numFmtId="0" fontId="0" fillId="0" borderId="31" xfId="0" applyBorder="1"/>
    <xf numFmtId="0" fontId="0" fillId="0" borderId="31" xfId="0" applyFont="1" applyBorder="1" applyAlignment="1">
      <alignment vertical="center"/>
    </xf>
    <xf numFmtId="1" fontId="5" fillId="0" borderId="31" xfId="0" applyNumberFormat="1" applyFont="1" applyBorder="1" applyAlignment="1">
      <alignment vertical="center"/>
    </xf>
    <xf numFmtId="4" fontId="3" fillId="0" borderId="31" xfId="0" applyNumberFormat="1" applyFont="1" applyBorder="1" applyAlignment="1"/>
    <xf numFmtId="0" fontId="22" fillId="0" borderId="0" xfId="0" applyFont="1" applyAlignment="1"/>
    <xf numFmtId="0" fontId="3" fillId="0" borderId="0" xfId="0" applyFont="1" applyAlignment="1">
      <alignment horizontal="left" vertical="top" wrapText="1"/>
    </xf>
    <xf numFmtId="0" fontId="3" fillId="0" borderId="0" xfId="0" applyFont="1" applyAlignment="1">
      <alignment horizontal="center" vertical="center" wrapText="1"/>
    </xf>
    <xf numFmtId="0" fontId="11" fillId="0" borderId="0" xfId="0" applyFont="1"/>
    <xf numFmtId="0" fontId="22" fillId="0" borderId="0" xfId="0" applyFont="1"/>
    <xf numFmtId="0" fontId="44" fillId="0" borderId="0" xfId="0" quotePrefix="1" applyFont="1" applyBorder="1" applyAlignment="1">
      <alignment horizontal="center"/>
    </xf>
    <xf numFmtId="0" fontId="44" fillId="0" borderId="0" xfId="0" quotePrefix="1" applyFont="1" applyFill="1" applyBorder="1" applyAlignment="1">
      <alignment horizontal="center"/>
    </xf>
    <xf numFmtId="0" fontId="10" fillId="0" borderId="0" xfId="0" applyFont="1" applyAlignment="1">
      <alignment wrapText="1"/>
    </xf>
    <xf numFmtId="0" fontId="10" fillId="0" borderId="0" xfId="0" applyFont="1" applyFill="1" applyAlignment="1">
      <alignment wrapText="1"/>
    </xf>
    <xf numFmtId="0" fontId="10" fillId="0" borderId="0" xfId="0" applyFont="1" applyBorder="1" applyAlignment="1"/>
    <xf numFmtId="0" fontId="11" fillId="0" borderId="0" xfId="0" applyFont="1" applyBorder="1" applyAlignment="1"/>
    <xf numFmtId="0" fontId="11" fillId="0" borderId="0" xfId="0" applyFont="1"/>
    <xf numFmtId="0" fontId="6" fillId="0" borderId="0" xfId="0" applyFont="1"/>
    <xf numFmtId="0" fontId="24" fillId="0" borderId="0" xfId="0" applyFont="1" applyAlignment="1">
      <alignment horizontal="right"/>
    </xf>
    <xf numFmtId="0" fontId="6" fillId="0" borderId="0" xfId="0" applyFont="1" applyFill="1"/>
    <xf numFmtId="0" fontId="47" fillId="0" borderId="0" xfId="0" applyFont="1" applyFill="1"/>
    <xf numFmtId="0" fontId="47" fillId="0" borderId="0" xfId="0" applyFont="1"/>
    <xf numFmtId="0" fontId="42" fillId="0" borderId="0" xfId="0" applyFont="1" applyAlignment="1">
      <alignment horizontal="right"/>
    </xf>
    <xf numFmtId="0" fontId="12" fillId="0" borderId="0" xfId="0" applyFont="1" applyFill="1" applyBorder="1" applyAlignment="1"/>
    <xf numFmtId="0" fontId="15" fillId="0" borderId="0" xfId="0" applyFont="1" applyBorder="1" applyAlignment="1">
      <alignment vertical="top"/>
    </xf>
    <xf numFmtId="0" fontId="3" fillId="0" borderId="0" xfId="0" quotePrefix="1" applyFont="1" applyAlignment="1">
      <alignment wrapText="1"/>
    </xf>
    <xf numFmtId="0" fontId="42" fillId="0" borderId="0" xfId="0" applyFont="1" applyAlignment="1">
      <alignment horizontal="right" vertical="top"/>
    </xf>
    <xf numFmtId="0" fontId="42" fillId="0" borderId="0" xfId="0" applyFont="1" applyAlignment="1">
      <alignment horizontal="right" vertical="top"/>
    </xf>
    <xf numFmtId="0" fontId="11" fillId="0" borderId="0" xfId="0" applyFont="1" applyAlignment="1">
      <alignment horizontal="right"/>
    </xf>
    <xf numFmtId="0" fontId="20" fillId="0" borderId="0" xfId="0" applyFont="1" applyAlignment="1">
      <alignment horizontal="center" vertical="center"/>
    </xf>
    <xf numFmtId="0" fontId="3" fillId="0" borderId="1" xfId="0" applyFont="1" applyBorder="1" applyAlignment="1"/>
    <xf numFmtId="169" fontId="3" fillId="0" borderId="0" xfId="0" quotePrefix="1" applyNumberFormat="1" applyFont="1" applyAlignment="1">
      <alignment horizontal="left"/>
    </xf>
    <xf numFmtId="0" fontId="3" fillId="0" borderId="0" xfId="0" applyFont="1" applyFill="1" applyBorder="1" applyAlignment="1"/>
    <xf numFmtId="0" fontId="11" fillId="0" borderId="0" xfId="0" applyFont="1" applyFill="1" applyBorder="1" applyAlignment="1"/>
    <xf numFmtId="0" fontId="11" fillId="0" borderId="3" xfId="0" applyFont="1" applyFill="1" applyBorder="1" applyAlignment="1">
      <alignment horizontal="center" vertical="center" wrapText="1"/>
    </xf>
    <xf numFmtId="0" fontId="17" fillId="0" borderId="0" xfId="0" applyFont="1" applyAlignment="1">
      <alignment vertical="top" wrapText="1"/>
    </xf>
    <xf numFmtId="0" fontId="11" fillId="0" borderId="0" xfId="0" applyFont="1" applyProtection="1">
      <protection locked="0"/>
    </xf>
    <xf numFmtId="169" fontId="11" fillId="0" borderId="0" xfId="0" quotePrefix="1" applyNumberFormat="1" applyFont="1" applyAlignment="1" applyProtection="1">
      <alignment horizontal="left"/>
      <protection locked="0"/>
    </xf>
    <xf numFmtId="0" fontId="3" fillId="0" borderId="0" xfId="0" applyFont="1" applyFill="1" applyBorder="1" applyAlignment="1" applyProtection="1">
      <protection locked="0"/>
    </xf>
    <xf numFmtId="169" fontId="11" fillId="0" borderId="0" xfId="0" quotePrefix="1" applyNumberFormat="1" applyFont="1" applyBorder="1" applyAlignment="1" applyProtection="1">
      <alignment horizontal="left"/>
      <protection locked="0"/>
    </xf>
    <xf numFmtId="0" fontId="3" fillId="0" borderId="0" xfId="0" applyFont="1" applyBorder="1" applyAlignment="1" applyProtection="1">
      <protection locked="0"/>
    </xf>
    <xf numFmtId="0" fontId="11" fillId="0" borderId="0" xfId="0" quotePrefix="1" applyFont="1" applyBorder="1" applyProtection="1">
      <protection locked="0"/>
    </xf>
    <xf numFmtId="0" fontId="9" fillId="0" borderId="0" xfId="0" applyFont="1" applyBorder="1" applyAlignment="1" applyProtection="1">
      <alignment horizontal="right"/>
      <protection locked="0"/>
    </xf>
    <xf numFmtId="0" fontId="9" fillId="0" borderId="0" xfId="0" applyFont="1" applyBorder="1" applyAlignment="1" applyProtection="1">
      <protection locked="0"/>
    </xf>
    <xf numFmtId="0" fontId="15" fillId="0" borderId="0" xfId="0" applyFont="1" applyBorder="1" applyAlignment="1" applyProtection="1">
      <alignment vertical="center" wrapText="1"/>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0" fillId="0" borderId="0" xfId="0" applyFill="1" applyAlignment="1" applyProtection="1"/>
    <xf numFmtId="0" fontId="0" fillId="0" borderId="0" xfId="0" applyFill="1" applyBorder="1" applyProtection="1"/>
    <xf numFmtId="0" fontId="0" fillId="0" borderId="0" xfId="0" applyBorder="1" applyProtection="1"/>
    <xf numFmtId="0" fontId="15" fillId="0" borderId="0" xfId="0" applyFont="1" applyBorder="1" applyAlignment="1" applyProtection="1">
      <alignment vertical="center"/>
    </xf>
    <xf numFmtId="0" fontId="15" fillId="0" borderId="0" xfId="0" applyFont="1" applyBorder="1" applyAlignment="1" applyProtection="1">
      <alignment horizontal="right" vertical="center"/>
    </xf>
    <xf numFmtId="0" fontId="20" fillId="0" borderId="0" xfId="0" applyFont="1" applyFill="1" applyAlignment="1" applyProtection="1">
      <alignment vertical="center"/>
    </xf>
    <xf numFmtId="0" fontId="20" fillId="0" borderId="0" xfId="0" applyFont="1" applyAlignment="1" applyProtection="1">
      <alignment vertical="center"/>
    </xf>
    <xf numFmtId="0" fontId="15" fillId="0" borderId="0" xfId="0" applyFont="1" applyFill="1" applyBorder="1" applyAlignment="1" applyProtection="1">
      <alignment vertical="center" wrapText="1"/>
    </xf>
    <xf numFmtId="0" fontId="22" fillId="0" borderId="0" xfId="0" applyFont="1" applyFill="1" applyAlignment="1" applyProtection="1"/>
    <xf numFmtId="0" fontId="17" fillId="0" borderId="0" xfId="0" applyFont="1" applyFill="1" applyAlignment="1" applyProtection="1"/>
    <xf numFmtId="0" fontId="6" fillId="0" borderId="0" xfId="0" applyFont="1" applyProtection="1"/>
    <xf numFmtId="0" fontId="9" fillId="0" borderId="0" xfId="0" applyFont="1" applyProtection="1"/>
    <xf numFmtId="0" fontId="9" fillId="0" borderId="20" xfId="0" applyFont="1" applyBorder="1" applyProtection="1"/>
    <xf numFmtId="0" fontId="14" fillId="0" borderId="0" xfId="0" applyFont="1" applyAlignment="1" applyProtection="1">
      <alignment horizontal="right"/>
    </xf>
    <xf numFmtId="0" fontId="3" fillId="0" borderId="20" xfId="0" applyFont="1" applyBorder="1" applyAlignment="1" applyProtection="1">
      <alignment horizontal="right"/>
    </xf>
    <xf numFmtId="0" fontId="0" fillId="0" borderId="0" xfId="0" applyAlignment="1" applyProtection="1"/>
    <xf numFmtId="0" fontId="11" fillId="0" borderId="0" xfId="0" applyFont="1" applyProtection="1"/>
    <xf numFmtId="0" fontId="11" fillId="0" borderId="0" xfId="0" applyFont="1" applyFill="1" applyProtection="1"/>
    <xf numFmtId="0" fontId="42" fillId="0" borderId="0" xfId="0" applyFont="1" applyFill="1" applyProtection="1"/>
    <xf numFmtId="0" fontId="42" fillId="0" borderId="0" xfId="0" applyFont="1" applyFill="1" applyAlignment="1" applyProtection="1"/>
    <xf numFmtId="0" fontId="3" fillId="0" borderId="0" xfId="0" applyFont="1" applyFill="1" applyAlignment="1" applyProtection="1"/>
    <xf numFmtId="0" fontId="43" fillId="0" borderId="0" xfId="0" applyFont="1" applyFill="1" applyAlignment="1" applyProtection="1"/>
    <xf numFmtId="0" fontId="42" fillId="0" borderId="0" xfId="0" applyFont="1" applyFill="1" applyAlignment="1" applyProtection="1">
      <alignment vertical="top"/>
    </xf>
    <xf numFmtId="0" fontId="3" fillId="0" borderId="0" xfId="0" applyFont="1" applyFill="1" applyBorder="1" applyAlignment="1" applyProtection="1"/>
    <xf numFmtId="0" fontId="42" fillId="0" borderId="0" xfId="0" applyFont="1" applyFill="1" applyAlignment="1" applyProtection="1">
      <alignment horizontal="right" vertical="top"/>
    </xf>
    <xf numFmtId="0" fontId="3" fillId="0" borderId="0" xfId="0" applyFont="1" applyFill="1" applyProtection="1"/>
    <xf numFmtId="0" fontId="3" fillId="0" borderId="0" xfId="0" applyFont="1" applyProtection="1"/>
    <xf numFmtId="0" fontId="8" fillId="0" borderId="0" xfId="0" applyFont="1" applyBorder="1" applyProtection="1">
      <protection locked="0"/>
    </xf>
    <xf numFmtId="0" fontId="42" fillId="0" borderId="0" xfId="0" applyFont="1" applyAlignment="1" applyProtection="1">
      <alignment horizontal="center"/>
      <protection locked="0"/>
    </xf>
    <xf numFmtId="0" fontId="39" fillId="3" borderId="0" xfId="0" applyFont="1" applyFill="1" applyBorder="1" applyProtection="1">
      <protection locked="0"/>
    </xf>
    <xf numFmtId="0" fontId="42" fillId="0" borderId="0" xfId="0" applyFont="1" applyAlignment="1">
      <alignment horizontal="right" vertical="top"/>
    </xf>
    <xf numFmtId="0" fontId="42" fillId="0" borderId="0" xfId="0" applyFont="1" applyAlignment="1">
      <alignment vertical="top"/>
    </xf>
    <xf numFmtId="0" fontId="42" fillId="0" borderId="0" xfId="0" applyFont="1" applyAlignment="1">
      <alignment horizontal="right" vertical="top" wrapText="1"/>
    </xf>
    <xf numFmtId="0" fontId="11" fillId="0" borderId="0" xfId="0" applyFont="1" applyAlignment="1">
      <alignment vertical="top"/>
    </xf>
    <xf numFmtId="0" fontId="6" fillId="0" borderId="16" xfId="0" applyFont="1" applyBorder="1" applyAlignment="1">
      <alignment vertical="top"/>
    </xf>
    <xf numFmtId="0" fontId="6" fillId="0" borderId="15" xfId="0" applyFont="1" applyBorder="1" applyAlignment="1">
      <alignment vertical="top"/>
    </xf>
    <xf numFmtId="0" fontId="6" fillId="0" borderId="14" xfId="0" applyFont="1" applyBorder="1" applyAlignment="1">
      <alignment vertical="top"/>
    </xf>
    <xf numFmtId="0" fontId="17" fillId="0" borderId="0" xfId="0" applyFont="1" applyAlignment="1">
      <alignment vertical="top" wrapText="1"/>
    </xf>
    <xf numFmtId="0" fontId="49" fillId="0" borderId="0" xfId="0" applyFont="1" applyAlignment="1">
      <alignment vertical="center"/>
    </xf>
    <xf numFmtId="0" fontId="50" fillId="0" borderId="0" xfId="0" applyFont="1" applyAlignment="1">
      <alignment vertical="top" wrapText="1"/>
    </xf>
    <xf numFmtId="0" fontId="49" fillId="0" borderId="0" xfId="0" applyFont="1" applyAlignment="1">
      <alignment horizontal="center" vertical="center"/>
    </xf>
    <xf numFmtId="0" fontId="17" fillId="0" borderId="0" xfId="0" applyFont="1" applyAlignment="1">
      <alignment vertical="center"/>
    </xf>
    <xf numFmtId="0" fontId="22" fillId="0" borderId="0" xfId="0" applyFont="1" applyAlignment="1">
      <alignment horizontal="left" vertical="center"/>
    </xf>
    <xf numFmtId="0" fontId="49" fillId="0" borderId="15" xfId="0" applyFont="1" applyBorder="1" applyAlignment="1">
      <alignment vertical="center"/>
    </xf>
    <xf numFmtId="0" fontId="52" fillId="0" borderId="33" xfId="0" applyFont="1" applyBorder="1" applyAlignment="1">
      <alignment vertical="center"/>
    </xf>
    <xf numFmtId="0" fontId="49" fillId="0" borderId="39" xfId="0" applyFont="1" applyBorder="1" applyAlignment="1">
      <alignment vertical="center"/>
    </xf>
    <xf numFmtId="0" fontId="49" fillId="0" borderId="40" xfId="0" applyFont="1" applyBorder="1" applyAlignment="1">
      <alignment vertical="center"/>
    </xf>
    <xf numFmtId="0" fontId="53" fillId="0" borderId="0" xfId="0" applyFont="1" applyAlignment="1">
      <alignment horizontal="right" vertical="center"/>
    </xf>
    <xf numFmtId="0" fontId="49" fillId="0" borderId="0" xfId="0" applyFont="1" applyAlignment="1">
      <alignment horizontal="center"/>
    </xf>
    <xf numFmtId="3" fontId="9" fillId="0" borderId="0" xfId="0" applyNumberFormat="1" applyFont="1" applyBorder="1" applyAlignment="1"/>
    <xf numFmtId="0" fontId="11" fillId="0" borderId="0" xfId="0" applyFont="1" applyBorder="1" applyAlignment="1" applyProtection="1">
      <alignment vertical="top" wrapText="1"/>
      <protection locked="0"/>
    </xf>
    <xf numFmtId="0" fontId="42" fillId="0" borderId="0" xfId="0" applyFont="1" applyAlignment="1">
      <alignment vertical="top" wrapText="1"/>
    </xf>
    <xf numFmtId="0" fontId="42" fillId="0" borderId="0" xfId="0" applyFont="1" applyAlignment="1">
      <alignment horizontal="right" vertical="top"/>
    </xf>
    <xf numFmtId="0" fontId="11" fillId="0" borderId="0" xfId="0" applyFont="1"/>
    <xf numFmtId="169" fontId="3" fillId="0" borderId="0" xfId="0" quotePrefix="1" applyNumberFormat="1" applyFont="1" applyAlignment="1">
      <alignment horizontal="left"/>
    </xf>
    <xf numFmtId="0" fontId="11" fillId="0" borderId="0" xfId="0" applyFont="1" applyBorder="1" applyAlignment="1"/>
    <xf numFmtId="0" fontId="42" fillId="0" borderId="0" xfId="0" applyFont="1" applyAlignment="1">
      <alignment vertical="center" wrapText="1"/>
    </xf>
    <xf numFmtId="0" fontId="24" fillId="0" borderId="0" xfId="0" applyFont="1" applyAlignment="1">
      <alignment horizontal="right" vertical="top"/>
    </xf>
    <xf numFmtId="0" fontId="3" fillId="3" borderId="0" xfId="0" applyFont="1" applyFill="1" applyBorder="1"/>
    <xf numFmtId="0" fontId="6" fillId="3" borderId="0" xfId="0" applyFont="1" applyFill="1" applyBorder="1" applyAlignment="1">
      <alignment vertical="center"/>
    </xf>
    <xf numFmtId="0" fontId="3" fillId="3" borderId="41" xfId="0" applyFont="1" applyFill="1" applyBorder="1"/>
    <xf numFmtId="0" fontId="3" fillId="3" borderId="42" xfId="0" applyFont="1" applyFill="1" applyBorder="1"/>
    <xf numFmtId="0" fontId="3" fillId="3" borderId="47" xfId="0" applyFont="1" applyFill="1" applyBorder="1"/>
    <xf numFmtId="0" fontId="3" fillId="3" borderId="48" xfId="0" applyFont="1" applyFill="1" applyBorder="1"/>
    <xf numFmtId="0" fontId="35" fillId="3" borderId="47" xfId="0" applyFont="1" applyFill="1" applyBorder="1" applyAlignment="1"/>
    <xf numFmtId="0" fontId="11" fillId="3" borderId="48" xfId="0" applyFont="1" applyFill="1" applyBorder="1"/>
    <xf numFmtId="0" fontId="3" fillId="3" borderId="44" xfId="0" applyFont="1" applyFill="1" applyBorder="1" applyAlignment="1">
      <alignment horizontal="left"/>
    </xf>
    <xf numFmtId="0" fontId="11" fillId="3" borderId="45" xfId="0" applyFont="1" applyFill="1" applyBorder="1"/>
    <xf numFmtId="0" fontId="6" fillId="3" borderId="45" xfId="0" applyFont="1" applyFill="1" applyBorder="1" applyAlignment="1">
      <alignment horizontal="left"/>
    </xf>
    <xf numFmtId="0" fontId="39" fillId="3" borderId="45" xfId="0" applyFont="1" applyFill="1" applyBorder="1"/>
    <xf numFmtId="0" fontId="11" fillId="3" borderId="45" xfId="0" applyFont="1" applyFill="1" applyBorder="1" applyAlignment="1"/>
    <xf numFmtId="0" fontId="11" fillId="3" borderId="45" xfId="0" applyFont="1" applyFill="1" applyBorder="1" applyAlignment="1">
      <alignment horizontal="left" indent="1"/>
    </xf>
    <xf numFmtId="0" fontId="10" fillId="0" borderId="0" xfId="0" applyFont="1" applyFill="1" applyAlignment="1">
      <alignment horizontal="center"/>
    </xf>
    <xf numFmtId="0" fontId="9" fillId="0" borderId="0" xfId="0" applyFont="1" applyFill="1" applyAlignment="1" applyProtection="1">
      <alignment horizontal="right"/>
    </xf>
    <xf numFmtId="0" fontId="42" fillId="0" borderId="0" xfId="0" applyFont="1" applyAlignment="1">
      <alignment vertical="center"/>
    </xf>
    <xf numFmtId="0" fontId="3" fillId="0" borderId="0" xfId="0" applyFont="1" applyAlignment="1">
      <alignment horizontal="left" vertical="top" wrapText="1"/>
    </xf>
    <xf numFmtId="0" fontId="3" fillId="2" borderId="0" xfId="0" quotePrefix="1" applyFont="1" applyFill="1" applyAlignment="1">
      <alignment horizontal="center" vertical="center"/>
    </xf>
    <xf numFmtId="0" fontId="11" fillId="0" borderId="0" xfId="0" applyFont="1" applyBorder="1" applyAlignment="1"/>
    <xf numFmtId="0" fontId="42" fillId="0" borderId="0" xfId="0" applyFont="1" applyAlignment="1">
      <alignment horizontal="left" vertical="top" wrapText="1"/>
    </xf>
    <xf numFmtId="173" fontId="9" fillId="0" borderId="0" xfId="1" applyNumberFormat="1" applyFont="1"/>
    <xf numFmtId="0" fontId="3" fillId="0" borderId="0" xfId="0" applyFont="1" applyBorder="1" applyAlignment="1" applyProtection="1"/>
    <xf numFmtId="0" fontId="9" fillId="0" borderId="0" xfId="0" applyFont="1" applyAlignment="1" applyProtection="1">
      <alignment horizontal="right"/>
    </xf>
    <xf numFmtId="0" fontId="11" fillId="0" borderId="0" xfId="0" applyFont="1"/>
    <xf numFmtId="0" fontId="42" fillId="0" borderId="0" xfId="0" applyFont="1" applyAlignment="1">
      <alignment vertical="top" wrapText="1"/>
    </xf>
    <xf numFmtId="0" fontId="3" fillId="0" borderId="0" xfId="0" applyFont="1" applyAlignment="1">
      <alignment vertical="top"/>
    </xf>
    <xf numFmtId="0" fontId="3" fillId="2" borderId="0" xfId="0" applyFont="1" applyFill="1" applyProtection="1"/>
    <xf numFmtId="0" fontId="3" fillId="2" borderId="0" xfId="0" quotePrefix="1" applyFont="1" applyFill="1" applyAlignment="1" applyProtection="1">
      <alignment horizontal="center" vertical="center"/>
    </xf>
    <xf numFmtId="0" fontId="42" fillId="0" borderId="0" xfId="0" applyFont="1" applyAlignment="1" applyProtection="1">
      <alignment horizontal="center"/>
    </xf>
    <xf numFmtId="0" fontId="22" fillId="0" borderId="0" xfId="0" applyFont="1" applyAlignment="1"/>
    <xf numFmtId="0" fontId="17" fillId="0" borderId="0" xfId="0" applyFont="1" applyAlignment="1"/>
    <xf numFmtId="0" fontId="0" fillId="0" borderId="0" xfId="0" applyAlignment="1"/>
    <xf numFmtId="0" fontId="20" fillId="0" borderId="0" xfId="0" applyFont="1" applyAlignment="1">
      <alignment horizontal="center" vertical="center"/>
    </xf>
    <xf numFmtId="0" fontId="17" fillId="0" borderId="0" xfId="0" applyFont="1" applyAlignment="1">
      <alignment horizontal="left" vertical="top"/>
    </xf>
    <xf numFmtId="0" fontId="16" fillId="0" borderId="0" xfId="0" applyFont="1" applyAlignment="1">
      <alignment horizontal="left" vertical="top"/>
    </xf>
    <xf numFmtId="0" fontId="18" fillId="0" borderId="0" xfId="0" applyFont="1" applyAlignment="1">
      <alignment horizontal="left" vertical="top" wrapText="1"/>
    </xf>
    <xf numFmtId="0" fontId="16" fillId="0" borderId="0" xfId="0" applyFont="1" applyAlignment="1">
      <alignment horizontal="left" vertical="top" wrapText="1"/>
    </xf>
    <xf numFmtId="0" fontId="31" fillId="0" borderId="0" xfId="0" applyFont="1" applyAlignment="1">
      <alignment horizontal="center" vertical="center" wrapText="1"/>
    </xf>
    <xf numFmtId="0" fontId="24"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xf>
    <xf numFmtId="0" fontId="1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2" fillId="0" borderId="0" xfId="0" applyFont="1" applyFill="1" applyBorder="1" applyAlignment="1">
      <alignment horizontal="left" vertical="top"/>
    </xf>
    <xf numFmtId="0" fontId="22" fillId="0" borderId="0" xfId="0" applyFont="1" applyAlignment="1"/>
    <xf numFmtId="0" fontId="24" fillId="0" borderId="0" xfId="0" applyFont="1" applyAlignment="1"/>
    <xf numFmtId="0" fontId="17" fillId="0" borderId="0" xfId="0" applyFont="1" applyAlignment="1"/>
    <xf numFmtId="0" fontId="11" fillId="0" borderId="2" xfId="0" applyFont="1" applyBorder="1" applyAlignment="1" applyProtection="1">
      <alignment horizontal="center"/>
      <protection locked="0"/>
    </xf>
    <xf numFmtId="4" fontId="11" fillId="0" borderId="1" xfId="1" applyNumberFormat="1" applyFont="1" applyBorder="1" applyAlignment="1">
      <alignment horizontal="right"/>
    </xf>
    <xf numFmtId="0" fontId="11" fillId="0" borderId="45" xfId="0" applyFont="1" applyFill="1" applyBorder="1" applyAlignment="1" applyProtection="1">
      <alignment horizontal="center"/>
      <protection locked="0"/>
    </xf>
    <xf numFmtId="0" fontId="11" fillId="0" borderId="46" xfId="0" applyFont="1" applyFill="1" applyBorder="1" applyAlignment="1" applyProtection="1">
      <alignment horizontal="center"/>
      <protection locked="0"/>
    </xf>
    <xf numFmtId="4" fontId="11" fillId="0" borderId="2" xfId="1" applyNumberFormat="1" applyFont="1" applyBorder="1" applyAlignment="1" applyProtection="1">
      <alignment horizontal="right"/>
      <protection locked="0"/>
    </xf>
    <xf numFmtId="4" fontId="11" fillId="0" borderId="2" xfId="1" applyNumberFormat="1" applyFont="1" applyBorder="1" applyAlignment="1">
      <alignment horizontal="right"/>
    </xf>
    <xf numFmtId="3" fontId="11" fillId="0" borderId="28" xfId="0" applyNumberFormat="1" applyFont="1" applyBorder="1" applyAlignment="1" applyProtection="1">
      <alignment horizontal="right"/>
      <protection locked="0"/>
    </xf>
    <xf numFmtId="3" fontId="11" fillId="0" borderId="2" xfId="0" applyNumberFormat="1" applyFont="1" applyBorder="1" applyAlignment="1" applyProtection="1">
      <alignment horizontal="right"/>
      <protection locked="0"/>
    </xf>
    <xf numFmtId="0" fontId="3" fillId="0" borderId="1" xfId="0" applyFont="1" applyBorder="1" applyProtection="1">
      <protection locked="0"/>
    </xf>
    <xf numFmtId="0" fontId="35" fillId="0" borderId="0" xfId="0" applyFont="1" applyAlignment="1">
      <alignment horizontal="center" vertical="center"/>
    </xf>
    <xf numFmtId="3" fontId="11" fillId="0" borderId="1" xfId="0" applyNumberFormat="1" applyFont="1" applyBorder="1" applyAlignment="1" applyProtection="1">
      <alignment horizontal="right"/>
    </xf>
    <xf numFmtId="0" fontId="3" fillId="0" borderId="0" xfId="0" applyFont="1" applyAlignment="1">
      <alignment horizontal="left" vertical="top"/>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8" fillId="0" borderId="27"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2" xfId="0" applyFont="1" applyBorder="1" applyAlignment="1" applyProtection="1">
      <protection locked="0"/>
    </xf>
    <xf numFmtId="0" fontId="3" fillId="0" borderId="1" xfId="0" applyNumberFormat="1" applyFont="1" applyBorder="1" applyAlignment="1">
      <alignment horizontal="center" vertic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0" xfId="0" applyFont="1" applyBorder="1" applyAlignment="1">
      <alignment horizontal="center" vertical="top"/>
    </xf>
    <xf numFmtId="0" fontId="3" fillId="0" borderId="5" xfId="0" applyFont="1" applyBorder="1" applyAlignment="1">
      <alignment horizontal="center" vertical="top"/>
    </xf>
    <xf numFmtId="0" fontId="3" fillId="0" borderId="7" xfId="0" applyNumberFormat="1" applyFont="1" applyBorder="1" applyAlignment="1">
      <alignment horizontal="center" vertical="center"/>
    </xf>
    <xf numFmtId="0" fontId="3" fillId="0" borderId="1" xfId="0" applyNumberFormat="1" applyFont="1" applyBorder="1" applyAlignment="1" applyProtection="1">
      <alignment horizontal="center"/>
      <protection locked="0"/>
    </xf>
    <xf numFmtId="0" fontId="3" fillId="0" borderId="0" xfId="0" applyFont="1" applyAlignment="1">
      <alignment horizontal="left" vertical="top" wrapText="1"/>
    </xf>
    <xf numFmtId="164" fontId="3" fillId="0" borderId="0" xfId="0" applyNumberFormat="1" applyFont="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horizontal="center" vertical="center" wrapText="1"/>
    </xf>
    <xf numFmtId="0" fontId="11" fillId="0" borderId="1" xfId="0" applyFont="1" applyBorder="1" applyAlignment="1" applyProtection="1">
      <alignment horizontal="center"/>
      <protection locked="0"/>
    </xf>
    <xf numFmtId="171" fontId="38" fillId="0" borderId="41" xfId="0" applyNumberFormat="1" applyFont="1" applyFill="1" applyBorder="1" applyAlignment="1" applyProtection="1">
      <alignment horizontal="center" vertical="center" shrinkToFit="1"/>
      <protection locked="0"/>
    </xf>
    <xf numFmtId="171" fontId="38" fillId="0" borderId="42" xfId="0" applyNumberFormat="1" applyFont="1" applyFill="1" applyBorder="1" applyAlignment="1" applyProtection="1">
      <alignment horizontal="center" vertical="center" shrinkToFit="1"/>
      <protection locked="0"/>
    </xf>
    <xf numFmtId="171" fontId="38" fillId="0" borderId="43" xfId="0" applyNumberFormat="1" applyFont="1" applyFill="1" applyBorder="1" applyAlignment="1" applyProtection="1">
      <alignment horizontal="center" vertical="center" shrinkToFit="1"/>
      <protection locked="0"/>
    </xf>
    <xf numFmtId="171" fontId="38" fillId="0" borderId="44" xfId="0" applyNumberFormat="1" applyFont="1" applyFill="1" applyBorder="1" applyAlignment="1" applyProtection="1">
      <alignment horizontal="center" vertical="center" shrinkToFit="1"/>
      <protection locked="0"/>
    </xf>
    <xf numFmtId="171" fontId="38" fillId="0" borderId="45" xfId="0" applyNumberFormat="1" applyFont="1" applyFill="1" applyBorder="1" applyAlignment="1" applyProtection="1">
      <alignment horizontal="center" vertical="center" shrinkToFit="1"/>
      <protection locked="0"/>
    </xf>
    <xf numFmtId="171" fontId="38" fillId="0" borderId="46" xfId="0" applyNumberFormat="1" applyFont="1" applyFill="1" applyBorder="1" applyAlignment="1" applyProtection="1">
      <alignment horizontal="center" vertical="center" shrinkToFit="1"/>
      <protection locked="0"/>
    </xf>
    <xf numFmtId="0" fontId="11" fillId="0" borderId="0" xfId="0" applyFont="1" applyBorder="1" applyAlignment="1">
      <alignment horizontal="left"/>
    </xf>
    <xf numFmtId="0" fontId="61" fillId="0" borderId="0" xfId="0" applyFont="1" applyAlignment="1">
      <alignment horizontal="left"/>
    </xf>
    <xf numFmtId="0" fontId="11" fillId="0" borderId="1" xfId="0" applyFont="1" applyBorder="1" applyAlignment="1" applyProtection="1">
      <alignment horizontal="left" indent="1"/>
      <protection locked="0"/>
    </xf>
    <xf numFmtId="0" fontId="6" fillId="3" borderId="42" xfId="0" applyFont="1" applyFill="1" applyBorder="1" applyAlignment="1">
      <alignment horizontal="center" vertical="center"/>
    </xf>
    <xf numFmtId="0" fontId="6" fillId="3" borderId="0" xfId="0" applyFont="1" applyFill="1" applyBorder="1" applyAlignment="1">
      <alignment horizontal="center" vertical="center"/>
    </xf>
    <xf numFmtId="0" fontId="6" fillId="0" borderId="0" xfId="0" applyFont="1" applyBorder="1" applyAlignment="1">
      <alignment horizontal="right" vertical="top"/>
    </xf>
    <xf numFmtId="0" fontId="40" fillId="0" borderId="0" xfId="0" applyFont="1" applyBorder="1" applyAlignment="1">
      <alignment horizontal="right" vertical="top"/>
    </xf>
    <xf numFmtId="0" fontId="3" fillId="0" borderId="0" xfId="0" applyFont="1" applyBorder="1" applyAlignment="1">
      <alignment horizontal="left"/>
    </xf>
    <xf numFmtId="0" fontId="41" fillId="0" borderId="0" xfId="0" applyFont="1" applyAlignment="1">
      <alignment horizontal="center"/>
    </xf>
    <xf numFmtId="3" fontId="3" fillId="0" borderId="1" xfId="1" applyNumberFormat="1" applyFont="1" applyBorder="1" applyAlignment="1" applyProtection="1">
      <alignment horizontal="right"/>
      <protection locked="0"/>
    </xf>
    <xf numFmtId="4" fontId="11" fillId="0" borderId="1" xfId="1" applyNumberFormat="1" applyFont="1" applyBorder="1" applyAlignment="1" applyProtection="1">
      <alignment horizontal="right"/>
      <protection locked="0"/>
    </xf>
    <xf numFmtId="0" fontId="3" fillId="0" borderId="1" xfId="0" applyFont="1" applyBorder="1" applyAlignment="1" applyProtection="1">
      <protection locked="0"/>
    </xf>
    <xf numFmtId="0" fontId="11" fillId="0" borderId="0" xfId="0" applyFont="1" applyAlignment="1"/>
    <xf numFmtId="169" fontId="3" fillId="0" borderId="0" xfId="0" quotePrefix="1" applyNumberFormat="1" applyFont="1" applyAlignment="1">
      <alignment horizontal="left"/>
    </xf>
    <xf numFmtId="4" fontId="6" fillId="3" borderId="1" xfId="1" applyNumberFormat="1" applyFont="1" applyFill="1" applyBorder="1" applyAlignment="1">
      <alignment horizontal="right"/>
    </xf>
    <xf numFmtId="0" fontId="3" fillId="0" borderId="1" xfId="0" applyFont="1" applyBorder="1" applyAlignment="1" applyProtection="1">
      <alignment horizontal="left" vertical="center"/>
      <protection locked="0"/>
    </xf>
    <xf numFmtId="0" fontId="11" fillId="0" borderId="0" xfId="0" applyFont="1" applyBorder="1" applyAlignment="1">
      <alignment horizontal="right"/>
    </xf>
    <xf numFmtId="0" fontId="3" fillId="0" borderId="1" xfId="0" applyFont="1" applyBorder="1" applyAlignment="1" applyProtection="1">
      <alignment horizontal="left"/>
      <protection locked="0"/>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3" fillId="0" borderId="1" xfId="0" applyFont="1" applyBorder="1" applyAlignment="1" applyProtection="1">
      <alignment horizontal="center"/>
    </xf>
    <xf numFmtId="0" fontId="33" fillId="0" borderId="2" xfId="0" applyFont="1" applyBorder="1" applyAlignment="1" applyProtection="1">
      <alignment horizontal="center"/>
      <protection locked="0"/>
    </xf>
    <xf numFmtId="0" fontId="33" fillId="0" borderId="2" xfId="0" applyFont="1" applyFill="1" applyBorder="1" applyAlignment="1" applyProtection="1">
      <alignment horizontal="center"/>
      <protection locked="0"/>
    </xf>
    <xf numFmtId="0" fontId="42" fillId="0" borderId="0" xfId="0" applyFont="1" applyAlignment="1" applyProtection="1">
      <alignment horizontal="center"/>
      <protection locked="0"/>
    </xf>
    <xf numFmtId="0" fontId="42" fillId="0" borderId="0" xfId="0" applyFont="1" applyAlignment="1" applyProtection="1">
      <alignment horizontal="center"/>
    </xf>
    <xf numFmtId="0" fontId="33" fillId="0" borderId="1" xfId="0" applyFont="1" applyFill="1" applyBorder="1" applyAlignment="1" applyProtection="1">
      <alignment horizontal="center"/>
    </xf>
    <xf numFmtId="0" fontId="3" fillId="0" borderId="0" xfId="0" applyFont="1" applyAlignment="1" applyProtection="1">
      <alignment horizontal="right"/>
    </xf>
    <xf numFmtId="0" fontId="3" fillId="0" borderId="1" xfId="0" applyFont="1" applyFill="1" applyBorder="1" applyProtection="1"/>
    <xf numFmtId="0" fontId="3" fillId="0" borderId="2" xfId="0" applyFont="1" applyFill="1" applyBorder="1" applyProtection="1">
      <protection locked="0"/>
    </xf>
    <xf numFmtId="3" fontId="10" fillId="0" borderId="2" xfId="0" applyNumberFormat="1" applyFont="1" applyFill="1" applyBorder="1" applyAlignment="1">
      <alignment horizontal="center"/>
    </xf>
    <xf numFmtId="0" fontId="33" fillId="0" borderId="2" xfId="0" applyFont="1" applyFill="1" applyBorder="1" applyAlignment="1" applyProtection="1">
      <alignment horizontal="center"/>
    </xf>
    <xf numFmtId="0" fontId="44" fillId="0" borderId="1" xfId="0" applyFont="1" applyBorder="1" applyAlignment="1">
      <alignment horizontal="center"/>
    </xf>
    <xf numFmtId="0" fontId="22" fillId="0" borderId="0" xfId="0" applyFont="1" applyAlignment="1">
      <alignment horizontal="left"/>
    </xf>
    <xf numFmtId="0" fontId="0" fillId="0" borderId="0" xfId="0" applyAlignment="1"/>
    <xf numFmtId="166" fontId="10"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10" fillId="0" borderId="0" xfId="0" applyFont="1" applyFill="1" applyAlignment="1">
      <alignment horizontal="center" wrapText="1"/>
    </xf>
    <xf numFmtId="0" fontId="44" fillId="0" borderId="1" xfId="0" applyFont="1" applyFill="1" applyBorder="1" applyAlignment="1">
      <alignment horizontal="center"/>
    </xf>
    <xf numFmtId="0" fontId="3" fillId="0" borderId="0" xfId="0" applyFont="1" applyAlignment="1">
      <alignment horizontal="right"/>
    </xf>
    <xf numFmtId="0" fontId="42" fillId="0" borderId="0" xfId="0" applyFont="1" applyAlignment="1">
      <alignment vertical="top" wrapText="1"/>
    </xf>
    <xf numFmtId="0" fontId="11" fillId="0" borderId="0" xfId="0" applyFont="1" applyFill="1" applyAlignment="1">
      <alignment horizontal="center"/>
    </xf>
    <xf numFmtId="0" fontId="3" fillId="0" borderId="1" xfId="0" applyFont="1" applyFill="1" applyBorder="1" applyAlignment="1" applyProtection="1">
      <alignment horizontal="center"/>
    </xf>
    <xf numFmtId="0" fontId="3" fillId="0" borderId="2" xfId="0" applyFont="1" applyFill="1" applyBorder="1" applyAlignment="1" applyProtection="1">
      <alignment horizontal="center"/>
    </xf>
    <xf numFmtId="0" fontId="9" fillId="0" borderId="0" xfId="0" applyFont="1" applyFill="1" applyBorder="1" applyAlignment="1">
      <alignment horizontal="center"/>
    </xf>
    <xf numFmtId="0" fontId="3" fillId="0" borderId="15" xfId="0" applyFont="1" applyFill="1" applyBorder="1" applyAlignment="1" applyProtection="1">
      <alignment horizontal="center"/>
    </xf>
    <xf numFmtId="0" fontId="3" fillId="2" borderId="0" xfId="0" quotePrefix="1" applyFont="1" applyFill="1" applyAlignment="1">
      <alignment horizontal="center" vertical="center"/>
    </xf>
    <xf numFmtId="3" fontId="3" fillId="0" borderId="15" xfId="0" applyNumberFormat="1" applyFont="1" applyBorder="1" applyAlignment="1" applyProtection="1">
      <alignment horizontal="right"/>
    </xf>
    <xf numFmtId="3" fontId="3" fillId="0" borderId="1" xfId="0" applyNumberFormat="1" applyFont="1" applyBorder="1" applyAlignment="1" applyProtection="1">
      <alignment horizontal="right"/>
    </xf>
    <xf numFmtId="0" fontId="3" fillId="0" borderId="0" xfId="0" applyFont="1" applyBorder="1" applyAlignment="1"/>
    <xf numFmtId="0" fontId="3" fillId="0" borderId="1" xfId="0" applyFont="1" applyFill="1" applyBorder="1" applyAlignment="1" applyProtection="1"/>
    <xf numFmtId="3" fontId="10" fillId="0" borderId="1" xfId="0" applyNumberFormat="1" applyFont="1" applyFill="1" applyBorder="1" applyAlignment="1" applyProtection="1">
      <alignment horizontal="center"/>
      <protection locked="0"/>
    </xf>
    <xf numFmtId="172" fontId="10" fillId="0" borderId="1" xfId="0" applyNumberFormat="1" applyFont="1" applyFill="1" applyBorder="1" applyAlignment="1" applyProtection="1">
      <alignment horizontal="center"/>
      <protection locked="0"/>
    </xf>
    <xf numFmtId="3" fontId="3" fillId="0" borderId="2" xfId="0" applyNumberFormat="1" applyFont="1" applyBorder="1" applyAlignment="1" applyProtection="1">
      <alignment horizontal="right"/>
    </xf>
    <xf numFmtId="3" fontId="3" fillId="0" borderId="1" xfId="1" applyNumberFormat="1" applyFont="1" applyBorder="1" applyAlignment="1" applyProtection="1">
      <alignment horizontal="right"/>
    </xf>
    <xf numFmtId="0" fontId="3" fillId="0" borderId="2" xfId="0" applyFont="1" applyFill="1" applyBorder="1" applyAlignment="1" applyProtection="1"/>
    <xf numFmtId="0" fontId="11" fillId="0" borderId="2" xfId="0" applyFont="1" applyFill="1" applyBorder="1" applyAlignment="1" applyProtection="1"/>
    <xf numFmtId="0" fontId="11" fillId="2" borderId="0" xfId="0" applyFont="1" applyFill="1" applyAlignment="1">
      <alignment horizontal="center"/>
    </xf>
    <xf numFmtId="0" fontId="3" fillId="0" borderId="0" xfId="0" applyFont="1" applyBorder="1" applyAlignment="1">
      <alignment horizontal="center" vertical="center" wrapText="1"/>
    </xf>
    <xf numFmtId="3" fontId="3" fillId="0" borderId="1" xfId="0" applyNumberFormat="1" applyFont="1" applyFill="1" applyBorder="1" applyAlignment="1">
      <alignment horizontal="right"/>
    </xf>
    <xf numFmtId="0" fontId="10" fillId="0" borderId="2" xfId="0" applyFont="1" applyBorder="1" applyAlignment="1" applyProtection="1">
      <alignment horizontal="center"/>
      <protection locked="0"/>
    </xf>
    <xf numFmtId="0" fontId="10" fillId="0" borderId="1" xfId="0" applyFont="1" applyBorder="1" applyAlignment="1" applyProtection="1">
      <alignment horizontal="center"/>
      <protection locked="0"/>
    </xf>
    <xf numFmtId="3" fontId="10" fillId="0" borderId="1" xfId="0" applyNumberFormat="1" applyFont="1" applyBorder="1" applyAlignment="1" applyProtection="1">
      <alignment horizontal="center"/>
      <protection locked="0"/>
    </xf>
    <xf numFmtId="1" fontId="10" fillId="0" borderId="2" xfId="0" applyNumberFormat="1" applyFont="1" applyBorder="1" applyAlignment="1" applyProtection="1">
      <alignment horizontal="center"/>
      <protection locked="0"/>
    </xf>
    <xf numFmtId="166" fontId="12" fillId="0" borderId="0" xfId="0" applyNumberFormat="1" applyFont="1" applyAlignment="1">
      <alignment horizontal="center" vertical="center" wrapText="1"/>
    </xf>
    <xf numFmtId="0" fontId="33" fillId="0" borderId="1" xfId="0" applyFont="1" applyBorder="1" applyAlignment="1" applyProtection="1">
      <alignment horizontal="center"/>
      <protection locked="0"/>
    </xf>
    <xf numFmtId="166" fontId="12" fillId="0" borderId="0" xfId="0" applyNumberFormat="1" applyFont="1" applyFill="1" applyAlignment="1">
      <alignment horizontal="center" vertical="center" wrapText="1"/>
    </xf>
    <xf numFmtId="0" fontId="33" fillId="0" borderId="1" xfId="0" applyFont="1" applyFill="1" applyBorder="1" applyAlignment="1" applyProtection="1">
      <alignment horizontal="center"/>
      <protection locked="0"/>
    </xf>
    <xf numFmtId="0" fontId="3" fillId="0" borderId="0" xfId="0" applyFont="1" applyAlignment="1">
      <alignment horizontal="center"/>
    </xf>
    <xf numFmtId="0" fontId="15" fillId="0" borderId="0" xfId="0" applyFont="1" applyBorder="1" applyAlignment="1">
      <alignment vertical="center"/>
    </xf>
    <xf numFmtId="0" fontId="6" fillId="0" borderId="0" xfId="0" applyFont="1"/>
    <xf numFmtId="0" fontId="3" fillId="0" borderId="1" xfId="0" applyFont="1" applyFill="1" applyBorder="1" applyProtection="1">
      <protection locked="0"/>
    </xf>
    <xf numFmtId="166" fontId="12" fillId="0" borderId="0" xfId="0" applyNumberFormat="1" applyFont="1" applyFill="1" applyBorder="1" applyAlignment="1">
      <alignment horizontal="center" vertical="center"/>
    </xf>
    <xf numFmtId="0" fontId="27" fillId="0" borderId="0" xfId="0" applyFont="1" applyAlignment="1">
      <alignment horizontal="center" vertical="center"/>
    </xf>
    <xf numFmtId="0" fontId="6" fillId="0" borderId="0" xfId="0" applyFont="1" applyAlignment="1">
      <alignment horizontal="left"/>
    </xf>
    <xf numFmtId="0" fontId="11" fillId="0" borderId="0" xfId="0" applyFont="1"/>
    <xf numFmtId="0" fontId="3" fillId="0" borderId="0" xfId="0" applyFont="1" applyFill="1" applyAlignment="1">
      <alignment horizontal="center" wrapText="1"/>
    </xf>
    <xf numFmtId="166" fontId="3" fillId="0" borderId="0" xfId="0" applyNumberFormat="1"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center" wrapText="1"/>
    </xf>
    <xf numFmtId="1" fontId="10" fillId="0" borderId="1" xfId="0" applyNumberFormat="1" applyFont="1" applyBorder="1" applyAlignment="1" applyProtection="1">
      <alignment horizontal="center"/>
      <protection locked="0"/>
    </xf>
    <xf numFmtId="166" fontId="12" fillId="0" borderId="0" xfId="0" applyNumberFormat="1" applyFont="1" applyAlignment="1">
      <alignment horizontal="center" wrapText="1"/>
    </xf>
    <xf numFmtId="0" fontId="46" fillId="0" borderId="0" xfId="0" applyFont="1" applyAlignment="1">
      <alignment horizontal="left"/>
    </xf>
    <xf numFmtId="0" fontId="42" fillId="0" borderId="0" xfId="0" applyFont="1" applyAlignment="1">
      <alignment horizontal="left" vertical="top" wrapText="1"/>
    </xf>
    <xf numFmtId="0" fontId="10" fillId="0" borderId="1" xfId="0" applyFont="1" applyBorder="1" applyAlignment="1">
      <alignment horizontal="center"/>
    </xf>
    <xf numFmtId="0" fontId="3" fillId="0" borderId="0" xfId="0" quotePrefix="1" applyFont="1" applyFill="1" applyAlignment="1">
      <alignment horizontal="center"/>
    </xf>
    <xf numFmtId="0" fontId="44" fillId="0" borderId="0" xfId="0" applyFont="1" applyFill="1" applyBorder="1" applyAlignment="1">
      <alignment horizontal="center"/>
    </xf>
    <xf numFmtId="1" fontId="10" fillId="0" borderId="1" xfId="0" applyNumberFormat="1" applyFont="1" applyBorder="1" applyAlignment="1">
      <alignment horizontal="center"/>
    </xf>
    <xf numFmtId="3" fontId="10" fillId="0" borderId="1" xfId="0" applyNumberFormat="1" applyFont="1" applyBorder="1" applyAlignment="1">
      <alignment horizontal="center"/>
    </xf>
    <xf numFmtId="172" fontId="10" fillId="0" borderId="1" xfId="0" applyNumberFormat="1" applyFont="1" applyBorder="1" applyAlignment="1">
      <alignment horizontal="center"/>
    </xf>
    <xf numFmtId="0" fontId="9" fillId="0" borderId="0" xfId="0" applyFont="1" applyAlignment="1">
      <alignment horizontal="right"/>
    </xf>
    <xf numFmtId="0" fontId="10" fillId="0" borderId="0" xfId="0" applyFont="1" applyBorder="1" applyAlignment="1"/>
    <xf numFmtId="3" fontId="10" fillId="0" borderId="0" xfId="0" applyNumberFormat="1" applyFont="1" applyBorder="1" applyAlignment="1">
      <alignment horizontal="center"/>
    </xf>
    <xf numFmtId="3" fontId="10" fillId="0" borderId="1" xfId="0" applyNumberFormat="1" applyFont="1" applyFill="1" applyBorder="1" applyAlignment="1">
      <alignment horizontal="center"/>
    </xf>
    <xf numFmtId="0" fontId="11" fillId="0" borderId="13"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3" fontId="3" fillId="0" borderId="1" xfId="1" applyNumberFormat="1" applyFont="1" applyFill="1" applyBorder="1" applyAlignment="1">
      <alignment horizontal="center"/>
    </xf>
    <xf numFmtId="3" fontId="3" fillId="0" borderId="1" xfId="1" applyNumberFormat="1" applyFont="1" applyBorder="1" applyAlignment="1" applyProtection="1">
      <alignment horizontal="center"/>
    </xf>
    <xf numFmtId="0" fontId="15" fillId="0" borderId="0" xfId="0" applyFont="1" applyBorder="1" applyAlignment="1">
      <alignment horizontal="center" vertical="center"/>
    </xf>
    <xf numFmtId="3" fontId="3" fillId="0" borderId="2" xfId="1" applyNumberFormat="1" applyFont="1" applyFill="1" applyBorder="1" applyAlignment="1">
      <alignment horizontal="center"/>
    </xf>
    <xf numFmtId="0" fontId="12" fillId="0" borderId="2" xfId="0" applyFont="1" applyFill="1" applyBorder="1" applyAlignment="1">
      <alignment horizontal="center"/>
    </xf>
    <xf numFmtId="0" fontId="12" fillId="0" borderId="1" xfId="0" applyFont="1" applyFill="1" applyBorder="1" applyAlignment="1">
      <alignment horizontal="center"/>
    </xf>
    <xf numFmtId="0" fontId="3" fillId="0" borderId="0" xfId="0" applyFont="1" applyAlignment="1">
      <alignment wrapText="1"/>
    </xf>
    <xf numFmtId="0" fontId="12" fillId="0" borderId="0" xfId="0" applyFont="1" applyFill="1" applyAlignment="1">
      <alignment horizontal="center" wrapText="1"/>
    </xf>
    <xf numFmtId="0" fontId="12" fillId="0" borderId="0" xfId="0" applyFont="1" applyFill="1" applyAlignment="1">
      <alignment horizontal="center"/>
    </xf>
    <xf numFmtId="0" fontId="11" fillId="0" borderId="0" xfId="0" applyFont="1" applyFill="1"/>
    <xf numFmtId="0" fontId="11" fillId="0" borderId="13"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166" fontId="3" fillId="0" borderId="0" xfId="0" applyNumberFormat="1" applyFont="1" applyFill="1" applyBorder="1" applyAlignment="1">
      <alignment horizontal="center" vertical="center"/>
    </xf>
    <xf numFmtId="0" fontId="3" fillId="0" borderId="0" xfId="0" applyFont="1" applyFill="1" applyBorder="1" applyAlignment="1"/>
    <xf numFmtId="37" fontId="3" fillId="0" borderId="1" xfId="1" applyNumberFormat="1" applyFont="1" applyBorder="1" applyAlignment="1" applyProtection="1">
      <protection locked="0"/>
    </xf>
    <xf numFmtId="37" fontId="3" fillId="2" borderId="1" xfId="1" applyNumberFormat="1" applyFont="1" applyFill="1" applyBorder="1" applyAlignment="1" applyProtection="1">
      <protection locked="0"/>
    </xf>
    <xf numFmtId="166" fontId="3" fillId="0" borderId="0" xfId="0" applyNumberFormat="1" applyFont="1" applyBorder="1" applyAlignment="1">
      <alignment horizontal="center" vertical="center"/>
    </xf>
    <xf numFmtId="166" fontId="3" fillId="2" borderId="0" xfId="0" applyNumberFormat="1" applyFont="1" applyFill="1" applyBorder="1" applyAlignment="1">
      <alignment horizontal="center" vertical="center"/>
    </xf>
    <xf numFmtId="3" fontId="3" fillId="0" borderId="2" xfId="1" applyNumberFormat="1" applyFont="1" applyBorder="1" applyAlignment="1">
      <alignment horizontal="center"/>
    </xf>
    <xf numFmtId="0" fontId="12" fillId="0" borderId="1" xfId="0" applyFont="1" applyBorder="1" applyAlignment="1" applyProtection="1">
      <alignment horizontal="center"/>
    </xf>
    <xf numFmtId="3" fontId="9" fillId="0" borderId="1" xfId="0" applyNumberFormat="1" applyFont="1" applyBorder="1" applyAlignment="1">
      <alignment horizontal="right"/>
    </xf>
    <xf numFmtId="3" fontId="3" fillId="0" borderId="1" xfId="1" applyNumberFormat="1" applyFont="1" applyBorder="1" applyAlignment="1" applyProtection="1">
      <alignment horizontal="center"/>
      <protection locked="0"/>
    </xf>
    <xf numFmtId="3" fontId="9" fillId="0" borderId="2" xfId="0" applyNumberFormat="1" applyFont="1" applyBorder="1" applyAlignment="1">
      <alignment horizontal="right"/>
    </xf>
    <xf numFmtId="0" fontId="9" fillId="0" borderId="0" xfId="0" applyFont="1" applyAlignment="1">
      <alignment horizontal="center" vertical="center"/>
    </xf>
    <xf numFmtId="0" fontId="12" fillId="0" borderId="1" xfId="0" applyFont="1" applyFill="1" applyBorder="1" applyAlignment="1" applyProtection="1">
      <alignment horizontal="center"/>
      <protection locked="0"/>
    </xf>
    <xf numFmtId="0" fontId="3" fillId="0" borderId="0" xfId="0" applyFont="1" applyBorder="1" applyAlignment="1">
      <alignment horizontal="center" wrapText="1"/>
    </xf>
    <xf numFmtId="3" fontId="3" fillId="0" borderId="1" xfId="1" applyNumberFormat="1" applyFont="1" applyBorder="1" applyAlignment="1">
      <alignment horizontal="center"/>
    </xf>
    <xf numFmtId="0" fontId="3" fillId="0" borderId="0" xfId="0" applyFont="1" applyFill="1" applyAlignment="1" applyProtection="1">
      <alignment horizontal="center" vertical="center" wrapText="1"/>
    </xf>
    <xf numFmtId="0" fontId="43" fillId="0" borderId="0" xfId="0" applyFont="1" applyFill="1" applyAlignment="1" applyProtection="1">
      <alignment horizontal="center" vertical="center"/>
    </xf>
    <xf numFmtId="0" fontId="42" fillId="0" borderId="0" xfId="0" applyFont="1" applyFill="1" applyAlignment="1" applyProtection="1">
      <alignment horizontal="left" vertical="top"/>
    </xf>
    <xf numFmtId="0" fontId="42" fillId="0" borderId="0" xfId="0" applyFont="1" applyFill="1" applyAlignment="1" applyProtection="1">
      <alignment horizontal="left" vertical="top" wrapText="1"/>
    </xf>
    <xf numFmtId="0" fontId="20" fillId="0" borderId="0" xfId="0" applyFont="1" applyFill="1" applyAlignment="1" applyProtection="1">
      <alignment horizontal="center" vertical="center"/>
    </xf>
    <xf numFmtId="0" fontId="42" fillId="0" borderId="0" xfId="0" applyFont="1" applyFill="1" applyAlignment="1" applyProtection="1">
      <alignment horizontal="left" wrapText="1"/>
    </xf>
    <xf numFmtId="0" fontId="42" fillId="0" borderId="0" xfId="0" applyFont="1" applyFill="1" applyAlignment="1" applyProtection="1">
      <alignment horizontal="left"/>
    </xf>
    <xf numFmtId="170" fontId="3" fillId="0" borderId="1" xfId="0" applyNumberFormat="1" applyFont="1" applyBorder="1" applyAlignment="1" applyProtection="1">
      <alignment horizontal="center"/>
      <protection locked="0"/>
    </xf>
    <xf numFmtId="0" fontId="3" fillId="0" borderId="2" xfId="0" applyFont="1" applyBorder="1" applyProtection="1">
      <protection locked="0"/>
    </xf>
    <xf numFmtId="4" fontId="9" fillId="0" borderId="2" xfId="0" applyNumberFormat="1" applyFont="1" applyBorder="1" applyAlignment="1" applyProtection="1">
      <protection locked="0"/>
    </xf>
    <xf numFmtId="4" fontId="9" fillId="0" borderId="1" xfId="0" applyNumberFormat="1" applyFont="1" applyBorder="1" applyAlignment="1" applyProtection="1">
      <protection locked="0"/>
    </xf>
    <xf numFmtId="4" fontId="9" fillId="0" borderId="1" xfId="0" applyNumberFormat="1" applyFont="1" applyFill="1" applyBorder="1" applyAlignment="1" applyProtection="1">
      <protection locked="0"/>
    </xf>
    <xf numFmtId="0" fontId="11" fillId="0" borderId="0" xfId="0" applyFont="1" applyFill="1" applyAlignment="1" applyProtection="1">
      <alignment horizontal="center" wrapText="1"/>
    </xf>
    <xf numFmtId="0" fontId="11" fillId="0" borderId="0" xfId="0" applyFont="1" applyFill="1" applyAlignment="1" applyProtection="1">
      <alignment horizontal="center"/>
    </xf>
    <xf numFmtId="170" fontId="3" fillId="0" borderId="1" xfId="0" applyNumberFormat="1" applyFont="1" applyFill="1" applyBorder="1" applyAlignment="1" applyProtection="1">
      <alignment horizontal="center"/>
      <protection locked="0"/>
    </xf>
    <xf numFmtId="4" fontId="6" fillId="0" borderId="2" xfId="0" applyNumberFormat="1" applyFont="1" applyBorder="1" applyAlignment="1" applyProtection="1">
      <alignment horizontal="right"/>
    </xf>
    <xf numFmtId="0" fontId="3" fillId="0" borderId="0" xfId="0" applyFont="1" applyFill="1" applyAlignment="1" applyProtection="1">
      <alignment horizontal="center" wrapText="1"/>
    </xf>
    <xf numFmtId="4" fontId="6" fillId="0" borderId="1" xfId="0" applyNumberFormat="1" applyFont="1" applyBorder="1" applyAlignment="1" applyProtection="1">
      <alignment horizontal="right"/>
    </xf>
    <xf numFmtId="0" fontId="15" fillId="0" borderId="0" xfId="0" applyFont="1" applyBorder="1" applyAlignment="1">
      <alignment horizontal="left" vertical="top"/>
    </xf>
    <xf numFmtId="43" fontId="3" fillId="0" borderId="1" xfId="1" applyFont="1" applyBorder="1" applyAlignment="1">
      <alignment horizontal="right"/>
    </xf>
    <xf numFmtId="165" fontId="3" fillId="0" borderId="15" xfId="0" applyNumberFormat="1" applyFont="1" applyBorder="1" applyAlignment="1">
      <alignment horizontal="center" vertical="center"/>
    </xf>
    <xf numFmtId="165" fontId="3" fillId="0" borderId="0" xfId="0" applyNumberFormat="1" applyFont="1" applyBorder="1" applyAlignment="1">
      <alignment horizontal="center" vertical="center"/>
    </xf>
    <xf numFmtId="165" fontId="3" fillId="0" borderId="1" xfId="0" applyNumberFormat="1" applyFont="1" applyBorder="1" applyAlignment="1">
      <alignment horizontal="center" vertical="center"/>
    </xf>
    <xf numFmtId="41" fontId="3" fillId="0" borderId="1" xfId="1" applyNumberFormat="1" applyFont="1" applyBorder="1" applyAlignment="1">
      <alignment horizontal="right"/>
    </xf>
    <xf numFmtId="41" fontId="3" fillId="0" borderId="2" xfId="1" applyNumberFormat="1" applyFont="1" applyBorder="1" applyAlignment="1">
      <alignment horizontal="right"/>
    </xf>
    <xf numFmtId="41" fontId="3" fillId="0" borderId="1" xfId="1" applyNumberFormat="1" applyFont="1" applyBorder="1" applyAlignment="1">
      <alignment horizontal="center"/>
    </xf>
    <xf numFmtId="3" fontId="3" fillId="0" borderId="1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3" fontId="3" fillId="0" borderId="28"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29" xfId="0" applyNumberFormat="1" applyFont="1" applyFill="1" applyBorder="1" applyAlignment="1">
      <alignment horizontal="center" vertical="center"/>
    </xf>
    <xf numFmtId="0" fontId="3" fillId="0" borderId="3" xfId="0" applyFont="1" applyFill="1" applyBorder="1" applyAlignment="1">
      <alignment horizontal="center"/>
    </xf>
    <xf numFmtId="3" fontId="3" fillId="0" borderId="16" xfId="0" applyNumberFormat="1" applyFont="1" applyFill="1" applyBorder="1" applyAlignment="1">
      <alignment horizontal="center" vertical="center"/>
    </xf>
    <xf numFmtId="3" fontId="3" fillId="0" borderId="15"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0" fontId="17" fillId="0" borderId="0" xfId="0" applyFont="1" applyAlignment="1">
      <alignment vertical="top" wrapText="1"/>
    </xf>
    <xf numFmtId="0" fontId="11" fillId="0" borderId="3" xfId="0" applyFont="1" applyFill="1" applyBorder="1" applyAlignment="1">
      <alignment horizontal="center" vertical="center" wrapText="1"/>
    </xf>
    <xf numFmtId="0" fontId="11" fillId="0" borderId="3" xfId="0" quotePrefix="1" applyFont="1" applyFill="1" applyBorder="1" applyAlignment="1">
      <alignment horizontal="center" vertical="center" wrapText="1"/>
    </xf>
    <xf numFmtId="43" fontId="9" fillId="0" borderId="1" xfId="1" applyFont="1" applyBorder="1" applyAlignment="1">
      <alignment horizont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165" fontId="3" fillId="0" borderId="3" xfId="0" applyNumberFormat="1" applyFont="1" applyFill="1" applyBorder="1" applyAlignment="1">
      <alignment horizontal="center" vertical="center"/>
    </xf>
    <xf numFmtId="0" fontId="15" fillId="0" borderId="0" xfId="0" applyFont="1" applyBorder="1" applyAlignment="1">
      <alignment horizontal="right" vertical="top"/>
    </xf>
    <xf numFmtId="0" fontId="3" fillId="2" borderId="0" xfId="0" applyFont="1" applyFill="1" applyBorder="1" applyAlignment="1">
      <alignment horizontal="left" vertical="center" wrapText="1"/>
    </xf>
    <xf numFmtId="0" fontId="3" fillId="0" borderId="16" xfId="0" applyFont="1" applyFill="1" applyBorder="1" applyAlignment="1">
      <alignment horizontal="center"/>
    </xf>
    <xf numFmtId="0" fontId="3" fillId="0" borderId="15" xfId="0" applyFont="1" applyFill="1" applyBorder="1" applyAlignment="1">
      <alignment horizontal="center"/>
    </xf>
    <xf numFmtId="0" fontId="3" fillId="0" borderId="14" xfId="0" applyFont="1" applyFill="1" applyBorder="1" applyAlignment="1">
      <alignment horizontal="center"/>
    </xf>
    <xf numFmtId="0" fontId="11" fillId="0" borderId="3" xfId="0" applyFont="1" applyFill="1" applyBorder="1" applyAlignment="1">
      <alignment horizontal="center"/>
    </xf>
    <xf numFmtId="0" fontId="42" fillId="0" borderId="0" xfId="0" applyFont="1" applyAlignment="1">
      <alignment horizontal="center" vertical="center" wrapText="1"/>
    </xf>
    <xf numFmtId="0" fontId="49" fillId="0" borderId="37" xfId="0" applyFont="1" applyBorder="1" applyAlignment="1">
      <alignment horizontal="left" vertical="center"/>
    </xf>
    <xf numFmtId="0" fontId="49" fillId="0" borderId="3" xfId="0" applyFont="1" applyBorder="1" applyAlignment="1">
      <alignment horizontal="left" vertical="center"/>
    </xf>
    <xf numFmtId="0" fontId="49" fillId="0" borderId="1" xfId="0" applyFont="1" applyBorder="1" applyAlignment="1">
      <alignment horizontal="center" vertical="center"/>
    </xf>
    <xf numFmtId="0" fontId="42" fillId="0" borderId="0" xfId="0" applyFont="1" applyAlignment="1">
      <alignment horizontal="center" vertical="top" wrapText="1"/>
    </xf>
    <xf numFmtId="0" fontId="22" fillId="0" borderId="0" xfId="0" applyFont="1" applyAlignment="1">
      <alignment horizontal="right" vertical="center"/>
    </xf>
    <xf numFmtId="0" fontId="49" fillId="0" borderId="1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left" vertical="center"/>
    </xf>
    <xf numFmtId="0" fontId="49" fillId="0" borderId="13" xfId="0" applyFont="1" applyBorder="1" applyAlignment="1">
      <alignment horizontal="left" vertical="center"/>
    </xf>
    <xf numFmtId="0" fontId="49" fillId="0" borderId="0" xfId="0" applyFont="1" applyBorder="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 xfId="0" applyFont="1" applyBorder="1" applyAlignment="1">
      <alignment horizontal="left" vertical="center"/>
    </xf>
    <xf numFmtId="0" fontId="49" fillId="0" borderId="10" xfId="0" applyFont="1" applyBorder="1" applyAlignment="1">
      <alignment horizontal="left" vertical="center"/>
    </xf>
    <xf numFmtId="0" fontId="17" fillId="0" borderId="0" xfId="0" applyFont="1" applyAlignment="1">
      <alignment horizontal="left" vertical="center"/>
    </xf>
    <xf numFmtId="0" fontId="22" fillId="0" borderId="0" xfId="0" applyFont="1" applyAlignment="1">
      <alignment horizontal="center" wrapText="1"/>
    </xf>
    <xf numFmtId="0" fontId="49" fillId="0" borderId="3" xfId="0" applyFont="1" applyBorder="1" applyAlignment="1">
      <alignment horizontal="left" vertical="center" wrapText="1"/>
    </xf>
    <xf numFmtId="0" fontId="49" fillId="0" borderId="35" xfId="0" applyFont="1" applyBorder="1" applyAlignment="1">
      <alignment horizontal="left" vertical="center" wrapText="1"/>
    </xf>
    <xf numFmtId="0" fontId="22" fillId="0" borderId="38" xfId="0" applyFont="1" applyBorder="1" applyAlignment="1">
      <alignment horizontal="center" vertical="top"/>
    </xf>
    <xf numFmtId="0" fontId="22" fillId="0" borderId="0" xfId="0" applyFont="1" applyBorder="1" applyAlignment="1">
      <alignment horizontal="center" vertical="top"/>
    </xf>
    <xf numFmtId="0" fontId="52" fillId="0" borderId="3" xfId="0" applyFont="1" applyBorder="1" applyAlignment="1">
      <alignment horizontal="left" vertical="center"/>
    </xf>
    <xf numFmtId="43" fontId="58" fillId="0" borderId="3" xfId="0" applyNumberFormat="1" applyFont="1" applyBorder="1" applyAlignment="1">
      <alignment horizontal="center" vertical="center"/>
    </xf>
    <xf numFmtId="0" fontId="58" fillId="0" borderId="3" xfId="0" applyFont="1" applyBorder="1" applyAlignment="1">
      <alignment horizontal="center" vertical="center"/>
    </xf>
    <xf numFmtId="0" fontId="58" fillId="0" borderId="36" xfId="0" applyFont="1" applyBorder="1" applyAlignment="1">
      <alignment horizontal="center" vertical="center"/>
    </xf>
    <xf numFmtId="0" fontId="52" fillId="0" borderId="34" xfId="0" applyFont="1" applyBorder="1" applyAlignment="1">
      <alignment horizontal="center" vertical="center"/>
    </xf>
    <xf numFmtId="0" fontId="57" fillId="0" borderId="3" xfId="0" applyFont="1" applyBorder="1" applyAlignment="1">
      <alignment horizontal="center" vertical="center"/>
    </xf>
    <xf numFmtId="0" fontId="57" fillId="0" borderId="36" xfId="0" applyFont="1" applyBorder="1" applyAlignment="1">
      <alignment horizontal="center" vertical="center"/>
    </xf>
    <xf numFmtId="0" fontId="43" fillId="0" borderId="0" xfId="0" applyFont="1" applyAlignment="1">
      <alignment horizontal="left" vertical="center" wrapText="1"/>
    </xf>
    <xf numFmtId="0" fontId="20" fillId="0" borderId="11" xfId="0" applyFont="1" applyBorder="1" applyAlignment="1">
      <alignment horizontal="center" wrapText="1"/>
    </xf>
    <xf numFmtId="0" fontId="20" fillId="0" borderId="1" xfId="0" applyFont="1" applyBorder="1" applyAlignment="1">
      <alignment horizontal="center" wrapText="1"/>
    </xf>
    <xf numFmtId="0" fontId="20" fillId="0" borderId="10" xfId="0" applyFont="1" applyBorder="1" applyAlignment="1">
      <alignment horizontal="center" wrapText="1"/>
    </xf>
    <xf numFmtId="0" fontId="53" fillId="0" borderId="3" xfId="0" applyFont="1" applyBorder="1" applyAlignment="1">
      <alignment horizontal="center" vertical="center"/>
    </xf>
    <xf numFmtId="0" fontId="53" fillId="0" borderId="35" xfId="0" applyFont="1" applyBorder="1" applyAlignment="1">
      <alignment horizontal="center" vertical="center"/>
    </xf>
    <xf numFmtId="0" fontId="17" fillId="0" borderId="0" xfId="0" applyFont="1" applyAlignment="1">
      <alignment vertical="center"/>
    </xf>
    <xf numFmtId="0" fontId="20" fillId="0" borderId="3" xfId="0" applyFont="1" applyBorder="1" applyAlignment="1">
      <alignment horizontal="left" vertical="center"/>
    </xf>
    <xf numFmtId="0" fontId="20" fillId="0" borderId="36" xfId="0" applyFont="1" applyBorder="1" applyAlignment="1">
      <alignment horizontal="left" vertical="center"/>
    </xf>
    <xf numFmtId="0" fontId="52" fillId="0" borderId="16" xfId="0" applyFont="1" applyBorder="1" applyAlignment="1">
      <alignment horizontal="left"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0" xfId="0" applyFont="1" applyBorder="1" applyAlignment="1">
      <alignment horizontal="left" vertical="center"/>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52" fillId="0" borderId="1" xfId="0" applyFont="1" applyBorder="1" applyAlignment="1">
      <alignment horizontal="left" vertical="center"/>
    </xf>
    <xf numFmtId="0" fontId="52" fillId="0" borderId="10" xfId="0" applyFont="1" applyBorder="1" applyAlignment="1">
      <alignment horizontal="left" vertical="center"/>
    </xf>
    <xf numFmtId="0" fontId="52" fillId="0" borderId="37" xfId="0" applyFont="1" applyBorder="1" applyAlignment="1">
      <alignment horizontal="left" vertical="center"/>
    </xf>
    <xf numFmtId="0" fontId="52" fillId="0" borderId="0" xfId="0" applyFont="1" applyAlignment="1">
      <alignment horizontal="left" vertical="center"/>
    </xf>
    <xf numFmtId="0" fontId="17" fillId="0" borderId="0" xfId="0" applyFont="1" applyAlignment="1">
      <alignment horizontal="left" vertical="center" wrapText="1"/>
    </xf>
    <xf numFmtId="0" fontId="56" fillId="0" borderId="16" xfId="0" applyFont="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Border="1" applyAlignment="1">
      <alignment horizontal="center" vertical="center"/>
    </xf>
    <xf numFmtId="0" fontId="56" fillId="0" borderId="12" xfId="0" applyFont="1" applyBorder="1" applyAlignment="1">
      <alignment horizontal="center" vertical="center"/>
    </xf>
    <xf numFmtId="0" fontId="49" fillId="4" borderId="34" xfId="0" applyFont="1" applyFill="1" applyBorder="1" applyAlignment="1">
      <alignment horizontal="center" vertical="center"/>
    </xf>
    <xf numFmtId="0" fontId="17" fillId="0" borderId="32" xfId="0" applyFont="1" applyBorder="1" applyAlignment="1">
      <alignment horizontal="center" vertical="center"/>
    </xf>
    <xf numFmtId="0" fontId="17" fillId="0" borderId="0" xfId="0" applyFont="1" applyAlignment="1">
      <alignment vertical="center" wrapText="1"/>
    </xf>
    <xf numFmtId="0" fontId="52" fillId="0" borderId="0" xfId="0" applyFont="1" applyAlignment="1">
      <alignment vertical="center"/>
    </xf>
    <xf numFmtId="0" fontId="49" fillId="0" borderId="0" xfId="0" applyFont="1" applyAlignment="1">
      <alignment horizontal="center" vertical="center"/>
    </xf>
    <xf numFmtId="0" fontId="51" fillId="0" borderId="0" xfId="0" applyFont="1" applyAlignment="1">
      <alignment horizontal="right" vertical="center"/>
    </xf>
    <xf numFmtId="0" fontId="53" fillId="0" borderId="0" xfId="0" applyFont="1" applyAlignment="1">
      <alignment horizontal="right" vertical="center"/>
    </xf>
    <xf numFmtId="0" fontId="20"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I$8"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xdr:colOff>
      <xdr:row>32</xdr:row>
      <xdr:rowOff>0</xdr:rowOff>
    </xdr:from>
    <xdr:ext cx="6134100" cy="38561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oMath>
                </m:oMathPara>
              </a14:m>
              <a:endParaRPr lang="en-US" sz="900"/>
            </a:p>
          </xdr:txBody>
        </xdr:sp>
      </mc:Choice>
      <mc:Fallback xmlns="">
        <xdr:sp macro="" textlink="">
          <xdr:nvSpPr>
            <xdr:cNvPr id="3" name="TextBox 2"/>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endParaRPr 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142875</xdr:colOff>
          <xdr:row>7</xdr:row>
          <xdr:rowOff>19050</xdr:rowOff>
        </xdr:from>
        <xdr:to>
          <xdr:col>35</xdr:col>
          <xdr:colOff>0</xdr:colOff>
          <xdr:row>7</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7</xdr:row>
          <xdr:rowOff>0</xdr:rowOff>
        </xdr:from>
        <xdr:to>
          <xdr:col>38</xdr:col>
          <xdr:colOff>19050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28575</xdr:rowOff>
        </xdr:from>
        <xdr:to>
          <xdr:col>21</xdr:col>
          <xdr:colOff>19050</xdr:colOff>
          <xdr:row>11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28575</xdr:rowOff>
        </xdr:from>
        <xdr:to>
          <xdr:col>32</xdr:col>
          <xdr:colOff>171450</xdr:colOff>
          <xdr:row>11</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19050</xdr:rowOff>
        </xdr:from>
        <xdr:to>
          <xdr:col>36</xdr:col>
          <xdr:colOff>28575</xdr:colOff>
          <xdr:row>13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12</xdr:row>
          <xdr:rowOff>19050</xdr:rowOff>
        </xdr:from>
        <xdr:to>
          <xdr:col>39</xdr:col>
          <xdr:colOff>9525</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53</xdr:col>
      <xdr:colOff>0</xdr:colOff>
      <xdr:row>36</xdr:row>
      <xdr:rowOff>52157</xdr:rowOff>
    </xdr:from>
    <xdr:ext cx="7280413" cy="38561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r>
                      <a:rPr lang="en-US" sz="900" b="0" i="1">
                        <a:latin typeface="Cambria Math"/>
                      </a:rPr>
                      <m:t>∗</m:t>
                    </m:r>
                    <m:r>
                      <a:rPr lang="en-US" sz="900" b="0" i="1">
                        <a:latin typeface="Cambria Math"/>
                      </a:rPr>
                      <m:t>𝑈𝑛𝑖𝑡</m:t>
                    </m:r>
                    <m:r>
                      <a:rPr lang="en-US" sz="900" b="0" i="1">
                        <a:latin typeface="Cambria Math"/>
                      </a:rPr>
                      <m:t> </m:t>
                    </m:r>
                    <m:r>
                      <a:rPr lang="en-US" sz="900" b="0" i="1">
                        <a:latin typeface="Cambria Math"/>
                      </a:rPr>
                      <m:t>𝐹𝑎𝑐𝑡𝑜𝑟</m:t>
                    </m:r>
                    <m:r>
                      <a:rPr lang="en-US" sz="900" b="0" i="1">
                        <a:latin typeface="Cambria Math"/>
                      </a:rPr>
                      <m:t> (1 </m:t>
                    </m:r>
                    <m:r>
                      <a:rPr lang="en-US" sz="900" b="0" i="1">
                        <a:latin typeface="Cambria Math"/>
                      </a:rPr>
                      <m:t>𝑓𝑜𝑟</m:t>
                    </m:r>
                    <m:r>
                      <a:rPr lang="en-US" sz="900" b="0" i="1">
                        <a:latin typeface="Cambria Math"/>
                      </a:rPr>
                      <m:t> </m:t>
                    </m:r>
                    <m:r>
                      <a:rPr lang="en-US" sz="900" b="0" i="1">
                        <a:latin typeface="Cambria Math"/>
                      </a:rPr>
                      <m:t>𝑔𝑎𝑙𝑙𝑜𝑛𝑠</m:t>
                    </m:r>
                    <m:r>
                      <a:rPr lang="en-US" sz="900" b="0" i="1">
                        <a:latin typeface="Cambria Math"/>
                      </a:rPr>
                      <m:t>, 7.48 </m:t>
                    </m:r>
                    <m:r>
                      <a:rPr lang="en-US" sz="900" b="0" i="1">
                        <a:latin typeface="Cambria Math"/>
                      </a:rPr>
                      <m:t>𝑓𝑜𝑟</m:t>
                    </m:r>
                    <m:r>
                      <a:rPr lang="en-US" sz="900" b="0" i="1">
                        <a:latin typeface="Cambria Math"/>
                      </a:rPr>
                      <m:t> </m:t>
                    </m:r>
                    <m:r>
                      <a:rPr lang="en-US" sz="900" b="0" i="1">
                        <a:latin typeface="Cambria Math"/>
                      </a:rPr>
                      <m:t>𝑐𝑢</m:t>
                    </m:r>
                    <m:r>
                      <a:rPr lang="en-US" sz="900" b="0" i="1">
                        <a:latin typeface="Cambria Math"/>
                      </a:rPr>
                      <m:t>.</m:t>
                    </m:r>
                    <m:r>
                      <a:rPr lang="en-US" sz="900" b="0" i="1">
                        <a:latin typeface="Cambria Math"/>
                      </a:rPr>
                      <m:t>𝑓𝑡</m:t>
                    </m:r>
                    <m:r>
                      <a:rPr lang="en-US" sz="900" b="0" i="1">
                        <a:latin typeface="Cambria Math"/>
                      </a:rPr>
                      <m:t>)</m:t>
                    </m:r>
                  </m:oMath>
                </m:oMathPara>
              </a14:m>
              <a:endParaRPr lang="en-US" sz="900"/>
            </a:p>
          </xdr:txBody>
        </xdr:sp>
      </mc:Choice>
      <mc:Fallback xmlns="">
        <xdr:sp macro="" textlink="">
          <xdr:nvSpPr>
            <xdr:cNvPr id="2" name="TextBox 1"/>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r>
                <a:rPr lang="en-US" sz="900" b="0" i="0">
                  <a:latin typeface="Cambria Math"/>
                </a:rPr>
                <a:t>∗𝑈𝑛𝑖𝑡 𝐹𝑎𝑐𝑡𝑜𝑟 (1 𝑓𝑜𝑟 𝑔𝑎𝑙𝑙𝑜𝑛𝑠, 7.48 𝑓𝑜𝑟 𝑐𝑢.𝑓𝑡)</a:t>
              </a:r>
              <a:endParaRPr lang="en-US" sz="9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38100</xdr:colOff>
          <xdr:row>7</xdr:row>
          <xdr:rowOff>0</xdr:rowOff>
        </xdr:from>
        <xdr:to>
          <xdr:col>28</xdr:col>
          <xdr:colOff>9525</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0</xdr:rowOff>
        </xdr:from>
        <xdr:to>
          <xdr:col>28</xdr:col>
          <xdr:colOff>9525</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228600</xdr:rowOff>
        </xdr:from>
        <xdr:to>
          <xdr:col>28</xdr:col>
          <xdr:colOff>9525</xdr:colOff>
          <xdr:row>9</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28</xdr:col>
          <xdr:colOff>9525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0</xdr:rowOff>
        </xdr:from>
        <xdr:to>
          <xdr:col>28</xdr:col>
          <xdr:colOff>9525</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0</xdr:rowOff>
        </xdr:from>
        <xdr:to>
          <xdr:col>28</xdr:col>
          <xdr:colOff>9525</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28</xdr:col>
          <xdr:colOff>9525</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0</xdr:rowOff>
        </xdr:from>
        <xdr:to>
          <xdr:col>28</xdr:col>
          <xdr:colOff>9525</xdr:colOff>
          <xdr:row>15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xdr:row>
          <xdr:rowOff>9525</xdr:rowOff>
        </xdr:from>
        <xdr:to>
          <xdr:col>31</xdr:col>
          <xdr:colOff>171450</xdr:colOff>
          <xdr:row>8</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xdr:row>
          <xdr:rowOff>9525</xdr:rowOff>
        </xdr:from>
        <xdr:to>
          <xdr:col>31</xdr:col>
          <xdr:colOff>171450</xdr:colOff>
          <xdr:row>9</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xdr:row>
          <xdr:rowOff>9525</xdr:rowOff>
        </xdr:from>
        <xdr:to>
          <xdr:col>31</xdr:col>
          <xdr:colOff>171450</xdr:colOff>
          <xdr:row>10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9525</xdr:rowOff>
        </xdr:from>
        <xdr:to>
          <xdr:col>31</xdr:col>
          <xdr:colOff>171450</xdr:colOff>
          <xdr:row>11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11</xdr:row>
          <xdr:rowOff>9525</xdr:rowOff>
        </xdr:from>
        <xdr:to>
          <xdr:col>31</xdr:col>
          <xdr:colOff>171450</xdr:colOff>
          <xdr:row>12</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12</xdr:row>
          <xdr:rowOff>9525</xdr:rowOff>
        </xdr:from>
        <xdr:to>
          <xdr:col>31</xdr:col>
          <xdr:colOff>171450</xdr:colOff>
          <xdr:row>13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13</xdr:row>
          <xdr:rowOff>9525</xdr:rowOff>
        </xdr:from>
        <xdr:to>
          <xdr:col>31</xdr:col>
          <xdr:colOff>171450</xdr:colOff>
          <xdr:row>14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31</xdr:col>
          <xdr:colOff>161925</xdr:colOff>
          <xdr:row>15</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0</xdr:rowOff>
        </xdr:from>
        <xdr:to>
          <xdr:col>35</xdr:col>
          <xdr:colOff>0</xdr:colOff>
          <xdr:row>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0</xdr:rowOff>
        </xdr:from>
        <xdr:to>
          <xdr:col>35</xdr:col>
          <xdr:colOff>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0</xdr:rowOff>
        </xdr:from>
        <xdr:to>
          <xdr:col>35</xdr:col>
          <xdr:colOff>0</xdr:colOff>
          <xdr:row>10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0</xdr:rowOff>
        </xdr:from>
        <xdr:to>
          <xdr:col>35</xdr:col>
          <xdr:colOff>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xdr:row>
          <xdr:rowOff>0</xdr:rowOff>
        </xdr:from>
        <xdr:to>
          <xdr:col>35</xdr:col>
          <xdr:colOff>0</xdr:colOff>
          <xdr:row>12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12</xdr:row>
          <xdr:rowOff>0</xdr:rowOff>
        </xdr:from>
        <xdr:to>
          <xdr:col>35</xdr:col>
          <xdr:colOff>0</xdr:colOff>
          <xdr:row>13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13</xdr:row>
          <xdr:rowOff>0</xdr:rowOff>
        </xdr:from>
        <xdr:to>
          <xdr:col>35</xdr:col>
          <xdr:colOff>0</xdr:colOff>
          <xdr:row>14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14</xdr:row>
          <xdr:rowOff>0</xdr:rowOff>
        </xdr:from>
        <xdr:to>
          <xdr:col>35</xdr:col>
          <xdr:colOff>9525</xdr:colOff>
          <xdr:row>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7</xdr:row>
          <xdr:rowOff>0</xdr:rowOff>
        </xdr:from>
        <xdr:to>
          <xdr:col>38</xdr:col>
          <xdr:colOff>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8</xdr:row>
          <xdr:rowOff>0</xdr:rowOff>
        </xdr:from>
        <xdr:to>
          <xdr:col>38</xdr:col>
          <xdr:colOff>0</xdr:colOff>
          <xdr:row>9</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9</xdr:row>
          <xdr:rowOff>0</xdr:rowOff>
        </xdr:from>
        <xdr:to>
          <xdr:col>38</xdr:col>
          <xdr:colOff>0</xdr:colOff>
          <xdr:row>10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10</xdr:row>
          <xdr:rowOff>0</xdr:rowOff>
        </xdr:from>
        <xdr:to>
          <xdr:col>38</xdr:col>
          <xdr:colOff>0</xdr:colOff>
          <xdr:row>11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11</xdr:row>
          <xdr:rowOff>0</xdr:rowOff>
        </xdr:from>
        <xdr:to>
          <xdr:col>38</xdr:col>
          <xdr:colOff>0</xdr:colOff>
          <xdr:row>12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0</xdr:rowOff>
        </xdr:from>
        <xdr:to>
          <xdr:col>38</xdr:col>
          <xdr:colOff>0</xdr:colOff>
          <xdr:row>13</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xdr:row>
          <xdr:rowOff>0</xdr:rowOff>
        </xdr:from>
        <xdr:to>
          <xdr:col>38</xdr:col>
          <xdr:colOff>0</xdr:colOff>
          <xdr:row>14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14</xdr:row>
          <xdr:rowOff>0</xdr:rowOff>
        </xdr:from>
        <xdr:to>
          <xdr:col>38</xdr:col>
          <xdr:colOff>9525</xdr:colOff>
          <xdr:row>15</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37</xdr:col>
      <xdr:colOff>24847</xdr:colOff>
      <xdr:row>32</xdr:row>
      <xdr:rowOff>132509</xdr:rowOff>
    </xdr:from>
    <xdr:to>
      <xdr:col>64</xdr:col>
      <xdr:colOff>91732</xdr:colOff>
      <xdr:row>48</xdr:row>
      <xdr:rowOff>152387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1434" y="6394161"/>
          <a:ext cx="498675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67</xdr:col>
      <xdr:colOff>182216</xdr:colOff>
      <xdr:row>32</xdr:row>
      <xdr:rowOff>41396</xdr:rowOff>
    </xdr:from>
    <xdr:to>
      <xdr:col>74</xdr:col>
      <xdr:colOff>0</xdr:colOff>
      <xdr:row>34</xdr:row>
      <xdr:rowOff>74528</xdr:rowOff>
    </xdr:to>
    <xdr:sp macro="" textlink="">
      <xdr:nvSpPr>
        <xdr:cNvPr id="3" name="Line Callout 2 2">
          <a:extLst>
            <a:ext uri="{FF2B5EF4-FFF2-40B4-BE49-F238E27FC236}">
              <a16:creationId xmlns:a16="http://schemas.microsoft.com/office/drawing/2014/main" id="{00000000-0008-0000-0400-000003000000}"/>
            </a:ext>
          </a:extLst>
        </xdr:cNvPr>
        <xdr:cNvSpPr/>
      </xdr:nvSpPr>
      <xdr:spPr>
        <a:xfrm>
          <a:off x="12465325" y="6303048"/>
          <a:ext cx="1093305" cy="430697"/>
        </a:xfrm>
        <a:prstGeom prst="borderCallout2">
          <a:avLst>
            <a:gd name="adj1" fmla="val 18750"/>
            <a:gd name="adj2" fmla="val -8333"/>
            <a:gd name="adj3" fmla="val 18750"/>
            <a:gd name="adj4" fmla="val -16667"/>
            <a:gd name="adj5" fmla="val 108654"/>
            <a:gd name="adj6" fmla="val -32848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173934</xdr:colOff>
      <xdr:row>36</xdr:row>
      <xdr:rowOff>16565</xdr:rowOff>
    </xdr:from>
    <xdr:to>
      <xdr:col>74</xdr:col>
      <xdr:colOff>33131</xdr:colOff>
      <xdr:row>38</xdr:row>
      <xdr:rowOff>66262</xdr:rowOff>
    </xdr:to>
    <xdr:sp macro="" textlink="">
      <xdr:nvSpPr>
        <xdr:cNvPr id="4" name="Line Callout 3 3">
          <a:extLst>
            <a:ext uri="{FF2B5EF4-FFF2-40B4-BE49-F238E27FC236}">
              <a16:creationId xmlns:a16="http://schemas.microsoft.com/office/drawing/2014/main" id="{00000000-0008-0000-0400-000004000000}"/>
            </a:ext>
          </a:extLst>
        </xdr:cNvPr>
        <xdr:cNvSpPr/>
      </xdr:nvSpPr>
      <xdr:spPr>
        <a:xfrm>
          <a:off x="12457043" y="7073348"/>
          <a:ext cx="1134718" cy="447262"/>
        </a:xfrm>
        <a:prstGeom prst="borderCallout3">
          <a:avLst>
            <a:gd name="adj1" fmla="val 18750"/>
            <a:gd name="adj2" fmla="val -8333"/>
            <a:gd name="adj3" fmla="val 18750"/>
            <a:gd name="adj4" fmla="val -16667"/>
            <a:gd name="adj5" fmla="val 172222"/>
            <a:gd name="adj6" fmla="val -291559"/>
            <a:gd name="adj7" fmla="val 173037"/>
            <a:gd name="adj8" fmla="val -483413"/>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66261</xdr:colOff>
      <xdr:row>45</xdr:row>
      <xdr:rowOff>140786</xdr:rowOff>
    </xdr:from>
    <xdr:to>
      <xdr:col>73</xdr:col>
      <xdr:colOff>132522</xdr:colOff>
      <xdr:row>48</xdr:row>
      <xdr:rowOff>24848</xdr:rowOff>
    </xdr:to>
    <xdr:sp macro="" textlink="">
      <xdr:nvSpPr>
        <xdr:cNvPr id="5" name="Line Callout 2 4">
          <a:extLst>
            <a:ext uri="{FF2B5EF4-FFF2-40B4-BE49-F238E27FC236}">
              <a16:creationId xmlns:a16="http://schemas.microsoft.com/office/drawing/2014/main" id="{00000000-0008-0000-0400-000005000000}"/>
            </a:ext>
          </a:extLst>
        </xdr:cNvPr>
        <xdr:cNvSpPr/>
      </xdr:nvSpPr>
      <xdr:spPr>
        <a:xfrm>
          <a:off x="12349370" y="8986612"/>
          <a:ext cx="1159565" cy="480410"/>
        </a:xfrm>
        <a:prstGeom prst="borderCallout2">
          <a:avLst>
            <a:gd name="adj1" fmla="val 18750"/>
            <a:gd name="adj2" fmla="val -8333"/>
            <a:gd name="adj3" fmla="val 18750"/>
            <a:gd name="adj4" fmla="val -16667"/>
            <a:gd name="adj5" fmla="val 85114"/>
            <a:gd name="adj6" fmla="val -224321"/>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45</xdr:col>
      <xdr:colOff>157370</xdr:colOff>
      <xdr:row>34</xdr:row>
      <xdr:rowOff>41412</xdr:rowOff>
    </xdr:from>
    <xdr:to>
      <xdr:col>50</xdr:col>
      <xdr:colOff>165652</xdr:colOff>
      <xdr:row>34</xdr:row>
      <xdr:rowOff>182218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31696" y="6700629"/>
          <a:ext cx="919369" cy="1408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00"/>
            <a:t>12-34-567-890-1234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5</xdr:col>
      <xdr:colOff>66675</xdr:colOff>
      <xdr:row>6</xdr:row>
      <xdr:rowOff>19050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75000"/>
        </a:blip>
        <a:stretch>
          <a:fillRect/>
        </a:stretch>
      </xdr:blipFill>
      <xdr:spPr>
        <a:xfrm>
          <a:off x="57150" y="190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5"/>
  <sheetViews>
    <sheetView showGridLines="0" tabSelected="1" view="pageBreakPreview" zoomScaleNormal="100" zoomScaleSheetLayoutView="100" workbookViewId="0">
      <selection activeCell="B1" sqref="B1:AJ1"/>
    </sheetView>
  </sheetViews>
  <sheetFormatPr defaultColWidth="2.7109375" defaultRowHeight="15" x14ac:dyDescent="0.25"/>
  <cols>
    <col min="1" max="15" width="2.7109375" style="85"/>
    <col min="16" max="16" width="2.7109375" style="85" customWidth="1"/>
    <col min="17" max="16384" width="2.7109375" style="85"/>
  </cols>
  <sheetData>
    <row r="1" spans="1:73" ht="15.75" x14ac:dyDescent="0.25">
      <c r="B1" s="360" t="str">
        <f>"RD-925 for the "&amp;'RD925 Form'!AJ49&amp;" Reporting Year"</f>
        <v>RD-925 for the 2020 Reporting Year</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row>
    <row r="2" spans="1:73" ht="15.75" x14ac:dyDescent="0.25">
      <c r="B2" s="360" t="s">
        <v>64</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row>
    <row r="4" spans="1:73" ht="15" customHeight="1" x14ac:dyDescent="0.25">
      <c r="A4" s="362" t="s">
        <v>203</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row>
    <row r="5" spans="1:73" ht="15" customHeight="1" x14ac:dyDescent="0.25">
      <c r="A5" s="100" t="s">
        <v>62</v>
      </c>
      <c r="B5" s="363" t="s">
        <v>61</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row>
    <row r="6" spans="1:73" x14ac:dyDescent="0.25">
      <c r="A6" s="100"/>
      <c r="B6" s="363"/>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row>
    <row r="7" spans="1:73" x14ac:dyDescent="0.25">
      <c r="A7" s="100" t="s">
        <v>62</v>
      </c>
      <c r="B7" s="363" t="s">
        <v>204</v>
      </c>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row>
    <row r="8" spans="1:73" x14ac:dyDescent="0.25">
      <c r="A8" s="100"/>
      <c r="B8" s="363"/>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row>
    <row r="9" spans="1:73" ht="15" customHeight="1" x14ac:dyDescent="0.25">
      <c r="A9" s="100"/>
      <c r="B9" s="363"/>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row>
    <row r="10" spans="1:73" ht="15" customHeight="1" x14ac:dyDescent="0.25">
      <c r="A10" s="100"/>
      <c r="B10" s="363"/>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row>
    <row r="11" spans="1:73" ht="15" customHeight="1" x14ac:dyDescent="0.25">
      <c r="A11" s="364" t="s">
        <v>130</v>
      </c>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row>
    <row r="12" spans="1:73" x14ac:dyDescent="0.25">
      <c r="A12" s="87" t="s">
        <v>26</v>
      </c>
      <c r="B12" s="208" t="s">
        <v>131</v>
      </c>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row>
    <row r="13" spans="1:73" x14ac:dyDescent="0.25">
      <c r="A13" s="87" t="s">
        <v>26</v>
      </c>
      <c r="B13" s="361" t="s">
        <v>205</v>
      </c>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row>
    <row r="14" spans="1:73" ht="15" customHeight="1" x14ac:dyDescent="0.25">
      <c r="A14" s="87" t="s">
        <v>26</v>
      </c>
      <c r="B14" s="368" t="str">
        <f>"Copies of all "&amp;'RD925 Form'!AJ49&amp;" water bills. If the reporting facility does not receive water bills, monthly meter readings are required."</f>
        <v>Copies of all 2020 water bills. If the reporting facility does not receive water bills, monthly meter readings are required.</v>
      </c>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row>
    <row r="15" spans="1:73" ht="27.75" customHeight="1" x14ac:dyDescent="0.25">
      <c r="A15" s="87" t="s">
        <v>26</v>
      </c>
      <c r="B15" s="367" t="str">
        <f>"Copies of all "&amp;'RD925 Form'!AJ49-1&amp;" Second Installment Property Tax Bills payable in "&amp;'RD925 Form'!AJ49&amp;", if applicable. Property tax information can be obtained from the Cook County Assessor's website: www.cookcountyassessor.com."</f>
        <v>Copies of all 2019 Second Installment Property Tax Bills payable in 2020, if applicable. Property tax information can be obtained from the Cook County Assessor's website: www.cookcountyassessor.com.</v>
      </c>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row>
    <row r="16" spans="1:73" x14ac:dyDescent="0.25">
      <c r="A16" s="87" t="s">
        <v>26</v>
      </c>
      <c r="B16" s="368" t="str">
        <f>"Copies of all "&amp;'RD925 Form'!AJ49&amp;" RD-920 coversheets or the District's User Charge Sampling Report requested by the User."</f>
        <v>Copies of all 2020 RD-920 coversheets or the District's User Charge Sampling Report requested by the User.</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row>
    <row r="17" spans="1:37" x14ac:dyDescent="0.25">
      <c r="A17" s="87" t="s">
        <v>26</v>
      </c>
      <c r="B17" s="369" t="s">
        <v>125</v>
      </c>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row>
    <row r="18" spans="1:37" ht="10.5" customHeight="1" x14ac:dyDescent="0.25">
      <c r="A18" s="87"/>
      <c r="B18" s="208"/>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row>
    <row r="19" spans="1:37" ht="15" customHeight="1" x14ac:dyDescent="0.25">
      <c r="A19" s="371" t="s">
        <v>128</v>
      </c>
      <c r="B19" s="371"/>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row>
    <row r="20" spans="1:37" x14ac:dyDescent="0.25">
      <c r="A20" s="87" t="s">
        <v>26</v>
      </c>
      <c r="B20" s="361" t="s">
        <v>206</v>
      </c>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row>
    <row r="21" spans="1:37" ht="15" customHeight="1" x14ac:dyDescent="0.25">
      <c r="A21" s="87" t="s">
        <v>26</v>
      </c>
      <c r="B21" s="361" t="s">
        <v>260</v>
      </c>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row>
    <row r="22" spans="1:37" x14ac:dyDescent="0.25">
      <c r="A22" s="87" t="s">
        <v>26</v>
      </c>
      <c r="B22" s="361" t="s">
        <v>207</v>
      </c>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row>
    <row r="23" spans="1:37" ht="9" customHeight="1" x14ac:dyDescent="0.25">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row>
    <row r="24" spans="1:37" x14ac:dyDescent="0.25">
      <c r="A24" s="372" t="s">
        <v>129</v>
      </c>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row>
    <row r="25" spans="1:37" ht="15" customHeight="1" x14ac:dyDescent="0.25">
      <c r="A25" s="87" t="s">
        <v>26</v>
      </c>
      <c r="B25" s="361" t="s">
        <v>208</v>
      </c>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row>
    <row r="26" spans="1:37" x14ac:dyDescent="0.25">
      <c r="A26" s="240" t="s">
        <v>62</v>
      </c>
      <c r="B26" s="85" t="s">
        <v>126</v>
      </c>
    </row>
    <row r="27" spans="1:37" ht="28.5" customHeight="1" x14ac:dyDescent="0.25">
      <c r="A27" s="326" t="s">
        <v>62</v>
      </c>
      <c r="B27" s="367" t="s">
        <v>259</v>
      </c>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row>
    <row r="28" spans="1:37" ht="8.25" customHeight="1" x14ac:dyDescent="0.2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row>
    <row r="29" spans="1:37" x14ac:dyDescent="0.25">
      <c r="A29" s="102" t="s">
        <v>261</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row>
    <row r="30" spans="1:37" ht="15" customHeight="1" x14ac:dyDescent="0.25">
      <c r="A30" s="366" t="s">
        <v>221</v>
      </c>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row>
    <row r="31" spans="1:37" x14ac:dyDescent="0.25">
      <c r="A31" s="366"/>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row>
    <row r="32" spans="1:37" ht="15" customHeight="1" x14ac:dyDescent="0.25">
      <c r="A32" s="103" t="s">
        <v>62</v>
      </c>
      <c r="B32" s="103" t="str">
        <f>"All volumes must be prorated to a full year ("&amp;IF(('RD925 Form'!AJ49/4)=INT('RD925 Form'!AJ49/4),366,365)&amp;" days for "&amp;'RD925 Form'!AJ49&amp;")."</f>
        <v>All volumes must be prorated to a full year (366 days for 2020).</v>
      </c>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row>
    <row r="33" spans="1:37" ht="15" customHeight="1" x14ac:dyDescent="0.25">
      <c r="A33" s="103"/>
      <c r="B33" s="365"/>
      <c r="C33" s="365"/>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row>
    <row r="34" spans="1:37" ht="15" customHeight="1" x14ac:dyDescent="0.25">
      <c r="A34" s="103"/>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row>
    <row r="35" spans="1:37" x14ac:dyDescent="0.25">
      <c r="A35" s="103" t="s">
        <v>62</v>
      </c>
      <c r="B35" s="366" t="str">
        <f>"Water meter readings and bills used in the calculation of "&amp;'RD925 Form'!AJ49&amp;" Annual Volume should not originate from earlier than December 1 of the preceeding year and should be no later than January 31 of the subsequent year."</f>
        <v>Water meter readings and bills used in the calculation of 2020 Annual Volume should not originate from earlier than December 1 of the preceeding year and should be no later than January 31 of the subsequent year.</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row>
    <row r="36" spans="1:37" x14ac:dyDescent="0.25">
      <c r="A36" s="103"/>
      <c r="B36" s="366"/>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row>
    <row r="37" spans="1:37" ht="15" customHeight="1" x14ac:dyDescent="0.2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row>
    <row r="38" spans="1:37" x14ac:dyDescent="0.25">
      <c r="A38" s="94" t="s">
        <v>63</v>
      </c>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x14ac:dyDescent="0.25">
      <c r="A39" s="95"/>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row>
    <row r="40" spans="1:37" x14ac:dyDescent="0.25">
      <c r="A40" s="95"/>
      <c r="B40" s="374" t="s">
        <v>80</v>
      </c>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row>
    <row r="41" spans="1:37" ht="15" customHeight="1" x14ac:dyDescent="0.25">
      <c r="A41" s="95"/>
      <c r="B41" s="375" t="s">
        <v>127</v>
      </c>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row>
    <row r="42" spans="1:37" s="359" customFormat="1" ht="15" customHeight="1" x14ac:dyDescent="0.25">
      <c r="A42" s="358"/>
      <c r="B42" s="358"/>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row>
    <row r="43" spans="1:37" s="359" customFormat="1" ht="15" customHeight="1" x14ac:dyDescent="0.25">
      <c r="A43" s="357" t="s">
        <v>274</v>
      </c>
      <c r="B43" s="358"/>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row>
    <row r="44" spans="1:37" x14ac:dyDescent="0.2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row>
    <row r="45" spans="1:37" x14ac:dyDescent="0.25">
      <c r="A45" s="95"/>
      <c r="B45" s="374" t="s">
        <v>275</v>
      </c>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row>
    <row r="46" spans="1:37" x14ac:dyDescent="0.2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row>
    <row r="47" spans="1:37" ht="15" customHeight="1" x14ac:dyDescent="0.25">
      <c r="A47" s="373" t="s">
        <v>276</v>
      </c>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row>
    <row r="48" spans="1:37" x14ac:dyDescent="0.25">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row>
    <row r="49" spans="1:37" x14ac:dyDescent="0.25">
      <c r="A49" s="373" t="s">
        <v>209</v>
      </c>
      <c r="B49" s="373"/>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row>
    <row r="50" spans="1:37" x14ac:dyDescent="0.25">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row>
    <row r="51" spans="1:37" s="90" customFormat="1" ht="21" customHeight="1"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row>
    <row r="55" spans="1:37" x14ac:dyDescent="0.2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row>
  </sheetData>
  <sheetProtection algorithmName="SHA-512" hashValue="61shL/T8Doyz0fkGTIaJMTatmYUUXyIjt2iV+cIvYLyw65A6OcWhEWIq7xieJPyxzFk+KOB3R8jAGbpy7bEQBA==" saltValue="+6jfTfJNdw0pwGB0r9jqqQ==" spinCount="100000" sheet="1" selectLockedCells="1"/>
  <mergeCells count="26">
    <mergeCell ref="A49:AK49"/>
    <mergeCell ref="B45:AK45"/>
    <mergeCell ref="A47:AK47"/>
    <mergeCell ref="B40:AK40"/>
    <mergeCell ref="B41:AK41"/>
    <mergeCell ref="B33:AK34"/>
    <mergeCell ref="B35:AK36"/>
    <mergeCell ref="A30:AK31"/>
    <mergeCell ref="B27:AK27"/>
    <mergeCell ref="B14:AK14"/>
    <mergeCell ref="B16:AK16"/>
    <mergeCell ref="B21:AK21"/>
    <mergeCell ref="B22:AK22"/>
    <mergeCell ref="B15:AK15"/>
    <mergeCell ref="B25:AK25"/>
    <mergeCell ref="B17:AK17"/>
    <mergeCell ref="A19:AK19"/>
    <mergeCell ref="B20:AK20"/>
    <mergeCell ref="A24:AK24"/>
    <mergeCell ref="B1:AJ1"/>
    <mergeCell ref="B2:AJ2"/>
    <mergeCell ref="B13:AK13"/>
    <mergeCell ref="A4:AK4"/>
    <mergeCell ref="B5:AK6"/>
    <mergeCell ref="B7:AK10"/>
    <mergeCell ref="A11:AK11"/>
  </mergeCells>
  <printOptions horizontalCentered="1"/>
  <pageMargins left="0.25" right="0.25" top="0.25" bottom="0.25" header="0" footer="0"/>
  <pageSetup scale="96" fitToWidth="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S54"/>
  <sheetViews>
    <sheetView showZeros="0" view="pageBreakPreview" zoomScaleNormal="100" zoomScaleSheetLayoutView="100" workbookViewId="0">
      <selection activeCell="AE5" sqref="AE5:AN6"/>
    </sheetView>
  </sheetViews>
  <sheetFormatPr defaultColWidth="2.7109375" defaultRowHeight="14.1" customHeight="1" x14ac:dyDescent="0.25"/>
  <cols>
    <col min="1" max="1" width="3.28515625" bestFit="1" customWidth="1"/>
    <col min="10" max="10" width="2.7109375" customWidth="1"/>
    <col min="27" max="27" width="8.7109375" bestFit="1" customWidth="1"/>
    <col min="33" max="33" width="2.7109375" customWidth="1"/>
    <col min="35" max="35" width="2.7109375" customWidth="1"/>
    <col min="40" max="40" width="2.7109375" customWidth="1"/>
    <col min="44" max="44" width="2.7109375" customWidth="1"/>
  </cols>
  <sheetData>
    <row r="1" spans="1:45" ht="12" customHeight="1" x14ac:dyDescent="0.25">
      <c r="B1" s="71"/>
      <c r="C1" s="71"/>
      <c r="D1" s="7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414" t="s">
        <v>0</v>
      </c>
      <c r="AL1" s="414"/>
      <c r="AM1" s="414"/>
      <c r="AN1" s="414"/>
      <c r="AO1" s="193"/>
      <c r="AP1" s="193"/>
      <c r="AQ1" s="193"/>
      <c r="AR1" s="193"/>
    </row>
    <row r="2" spans="1:45" ht="12" customHeight="1" x14ac:dyDescent="0.25">
      <c r="A2" s="423" t="s">
        <v>1</v>
      </c>
      <c r="B2" s="423"/>
      <c r="C2" s="423"/>
      <c r="D2" s="423"/>
      <c r="E2" s="423"/>
      <c r="F2" s="423"/>
      <c r="G2" s="423"/>
      <c r="H2" s="423"/>
      <c r="I2" s="423"/>
      <c r="J2" s="423"/>
      <c r="K2" s="423"/>
      <c r="L2" s="423"/>
      <c r="M2" s="423"/>
      <c r="N2" s="423"/>
      <c r="O2" s="423"/>
      <c r="P2" s="423"/>
      <c r="Q2" s="423"/>
      <c r="R2" s="423"/>
      <c r="S2" s="423"/>
      <c r="T2" s="423"/>
      <c r="U2" s="423"/>
      <c r="V2" s="423"/>
      <c r="W2" s="423"/>
      <c r="X2" s="423"/>
      <c r="Y2" s="423"/>
      <c r="AG2" s="70"/>
      <c r="AH2" s="70"/>
      <c r="AI2" s="70"/>
      <c r="AJ2" s="70"/>
      <c r="AK2" s="414"/>
      <c r="AL2" s="414"/>
      <c r="AM2" s="414"/>
      <c r="AN2" s="414"/>
      <c r="AO2" s="193"/>
      <c r="AP2" s="193"/>
      <c r="AQ2" s="193"/>
      <c r="AR2" s="193"/>
    </row>
    <row r="3" spans="1:45" ht="12" customHeight="1" x14ac:dyDescent="0.25">
      <c r="A3" s="423"/>
      <c r="B3" s="423"/>
      <c r="C3" s="423"/>
      <c r="D3" s="423"/>
      <c r="E3" s="423"/>
      <c r="F3" s="423"/>
      <c r="G3" s="423"/>
      <c r="H3" s="423"/>
      <c r="I3" s="423"/>
      <c r="J3" s="423"/>
      <c r="K3" s="423"/>
      <c r="L3" s="423"/>
      <c r="M3" s="423"/>
      <c r="N3" s="423"/>
      <c r="O3" s="423"/>
      <c r="P3" s="423"/>
      <c r="Q3" s="423"/>
      <c r="R3" s="423"/>
      <c r="S3" s="423"/>
      <c r="T3" s="423"/>
      <c r="U3" s="423"/>
      <c r="V3" s="423"/>
      <c r="W3" s="423"/>
      <c r="X3" s="423"/>
      <c r="Y3" s="423"/>
      <c r="AB3" s="16"/>
      <c r="AD3" s="36"/>
      <c r="AE3" s="427" t="str">
        <f>"For the "&amp;AJ49&amp;" Reporting Year"</f>
        <v>For the 2020 Reporting Year</v>
      </c>
      <c r="AF3" s="428"/>
      <c r="AG3" s="428"/>
      <c r="AH3" s="428"/>
      <c r="AI3" s="428"/>
      <c r="AJ3" s="428"/>
      <c r="AK3" s="428"/>
      <c r="AL3" s="428"/>
      <c r="AM3" s="428"/>
      <c r="AN3" s="428"/>
      <c r="AQ3" s="2"/>
      <c r="AR3" s="3"/>
    </row>
    <row r="4" spans="1:45" s="5" customFormat="1" ht="14.1" customHeight="1" thickBot="1" x14ac:dyDescent="0.3">
      <c r="B4" s="23"/>
      <c r="C4" s="23"/>
      <c r="D4" s="23"/>
      <c r="E4" s="23"/>
      <c r="F4" s="23"/>
      <c r="G4" s="23"/>
      <c r="H4" s="23"/>
      <c r="I4" s="23"/>
      <c r="J4" s="23"/>
      <c r="K4" s="23"/>
      <c r="L4" s="23"/>
      <c r="M4" s="23"/>
      <c r="N4" s="23"/>
      <c r="O4" s="23"/>
      <c r="P4" s="23"/>
      <c r="Q4" s="23"/>
      <c r="R4" s="23"/>
      <c r="S4" s="23"/>
      <c r="T4" s="23"/>
      <c r="Y4" s="20"/>
      <c r="Z4" s="20"/>
      <c r="AA4" s="20"/>
      <c r="AB4" s="20"/>
      <c r="AC4" s="20"/>
      <c r="AD4" s="37"/>
      <c r="AE4" s="428"/>
      <c r="AF4" s="428"/>
      <c r="AG4" s="428"/>
      <c r="AH4" s="428"/>
      <c r="AI4" s="428"/>
      <c r="AJ4" s="428"/>
      <c r="AK4" s="428"/>
      <c r="AL4" s="428"/>
      <c r="AM4" s="428"/>
      <c r="AN4" s="428"/>
      <c r="AO4" s="24"/>
      <c r="AQ4" s="2"/>
      <c r="AR4" s="2"/>
    </row>
    <row r="5" spans="1:45" s="5" customFormat="1" ht="14.1" customHeight="1" thickTop="1" x14ac:dyDescent="0.25">
      <c r="A5" s="153" t="s">
        <v>34</v>
      </c>
      <c r="B5" s="26"/>
      <c r="C5" s="26"/>
      <c r="D5" s="26"/>
      <c r="E5" s="26"/>
      <c r="F5" s="26"/>
      <c r="G5" s="19"/>
      <c r="H5" s="19"/>
      <c r="I5" s="19"/>
      <c r="J5" s="19"/>
      <c r="K5" s="19"/>
      <c r="L5" s="19"/>
      <c r="M5" s="422"/>
      <c r="N5" s="422"/>
      <c r="O5" s="422"/>
      <c r="P5" s="422"/>
      <c r="Q5" s="19"/>
      <c r="R5" s="19"/>
      <c r="S5" s="19"/>
      <c r="T5" s="2"/>
      <c r="U5" s="329"/>
      <c r="V5" s="330"/>
      <c r="W5" s="330"/>
      <c r="X5" s="330"/>
      <c r="Y5" s="425" t="s">
        <v>25</v>
      </c>
      <c r="Z5" s="425"/>
      <c r="AA5" s="425"/>
      <c r="AB5" s="425"/>
      <c r="AC5" s="425"/>
      <c r="AD5" s="425"/>
      <c r="AE5" s="416"/>
      <c r="AF5" s="417"/>
      <c r="AG5" s="417"/>
      <c r="AH5" s="417"/>
      <c r="AI5" s="417"/>
      <c r="AJ5" s="417"/>
      <c r="AK5" s="417"/>
      <c r="AL5" s="417"/>
      <c r="AM5" s="417"/>
      <c r="AN5" s="418"/>
      <c r="AQ5" s="2"/>
      <c r="AR5" s="2"/>
    </row>
    <row r="6" spans="1:45" s="5" customFormat="1" ht="14.1" customHeight="1" thickBot="1" x14ac:dyDescent="0.3">
      <c r="A6" s="19"/>
      <c r="B6" s="19"/>
      <c r="C6" s="19"/>
      <c r="D6" s="19"/>
      <c r="E6" s="19"/>
      <c r="F6" s="422"/>
      <c r="G6" s="422"/>
      <c r="H6" s="422"/>
      <c r="I6" s="422"/>
      <c r="J6" s="422"/>
      <c r="K6" s="422"/>
      <c r="L6" s="422"/>
      <c r="M6" s="422"/>
      <c r="N6" s="422"/>
      <c r="O6" s="422"/>
      <c r="P6" s="422"/>
      <c r="Q6" s="422"/>
      <c r="R6" s="422"/>
      <c r="S6" s="422"/>
      <c r="T6" s="2"/>
      <c r="U6" s="331"/>
      <c r="V6" s="327"/>
      <c r="W6" s="327"/>
      <c r="X6" s="328"/>
      <c r="Y6" s="426"/>
      <c r="Z6" s="426"/>
      <c r="AA6" s="426"/>
      <c r="AB6" s="426"/>
      <c r="AC6" s="426"/>
      <c r="AD6" s="426"/>
      <c r="AE6" s="419"/>
      <c r="AF6" s="420"/>
      <c r="AG6" s="420"/>
      <c r="AH6" s="420"/>
      <c r="AI6" s="420"/>
      <c r="AJ6" s="420"/>
      <c r="AK6" s="420"/>
      <c r="AL6" s="420"/>
      <c r="AM6" s="420"/>
      <c r="AN6" s="421"/>
      <c r="AQ6" s="2"/>
      <c r="AR6" s="2"/>
    </row>
    <row r="7" spans="1:45" s="5" customFormat="1" ht="18" customHeight="1" thickTop="1" x14ac:dyDescent="0.25">
      <c r="A7" s="150">
        <v>1</v>
      </c>
      <c r="B7" s="19" t="s">
        <v>38</v>
      </c>
      <c r="C7" s="19"/>
      <c r="D7" s="19"/>
      <c r="E7" s="415"/>
      <c r="F7" s="415"/>
      <c r="G7" s="415"/>
      <c r="H7" s="415"/>
      <c r="I7" s="415"/>
      <c r="J7" s="415"/>
      <c r="K7" s="415"/>
      <c r="L7" s="415"/>
      <c r="M7" s="415"/>
      <c r="N7" s="415"/>
      <c r="O7" s="415"/>
      <c r="P7" s="415"/>
      <c r="Q7" s="415"/>
      <c r="R7" s="415"/>
      <c r="S7" s="415"/>
      <c r="T7" s="28"/>
      <c r="U7" s="331"/>
      <c r="V7" s="327"/>
      <c r="W7" s="327"/>
      <c r="X7" s="327"/>
      <c r="Y7" s="327"/>
      <c r="Z7" s="327"/>
      <c r="AA7" s="327"/>
      <c r="AB7" s="327"/>
      <c r="AC7" s="327"/>
      <c r="AD7" s="327"/>
      <c r="AE7" s="327"/>
      <c r="AF7" s="327"/>
      <c r="AG7" s="327"/>
      <c r="AH7" s="327"/>
      <c r="AI7" s="327"/>
      <c r="AJ7" s="327"/>
      <c r="AK7" s="327"/>
      <c r="AL7" s="327"/>
      <c r="AM7" s="327"/>
      <c r="AN7" s="332"/>
    </row>
    <row r="8" spans="1:45" s="5" customFormat="1" ht="18" customHeight="1" x14ac:dyDescent="0.25">
      <c r="A8" s="19"/>
      <c r="B8" s="19" t="s">
        <v>4</v>
      </c>
      <c r="C8" s="19"/>
      <c r="D8" s="19"/>
      <c r="E8" s="376"/>
      <c r="F8" s="376"/>
      <c r="G8" s="376"/>
      <c r="H8" s="376"/>
      <c r="I8" s="376"/>
      <c r="J8" s="376"/>
      <c r="K8" s="376"/>
      <c r="L8" s="376"/>
      <c r="M8" s="376"/>
      <c r="N8" s="376"/>
      <c r="O8" s="376"/>
      <c r="P8" s="376"/>
      <c r="Q8" s="376"/>
      <c r="R8" s="376"/>
      <c r="S8" s="376"/>
      <c r="T8" s="28"/>
      <c r="U8" s="333" t="s">
        <v>30</v>
      </c>
      <c r="V8" s="212"/>
      <c r="W8" s="212"/>
      <c r="X8" s="212"/>
      <c r="Y8" s="212"/>
      <c r="Z8" s="212"/>
      <c r="AA8" s="212"/>
      <c r="AB8" s="212"/>
      <c r="AC8" s="212"/>
      <c r="AD8" s="212"/>
      <c r="AE8" s="213"/>
      <c r="AF8" s="327"/>
      <c r="AG8" s="327"/>
      <c r="AH8" s="327"/>
      <c r="AI8" s="298" t="b">
        <v>0</v>
      </c>
      <c r="AJ8" s="213" t="s">
        <v>28</v>
      </c>
      <c r="AK8" s="213"/>
      <c r="AL8" s="214"/>
      <c r="AM8" s="213" t="s">
        <v>29</v>
      </c>
      <c r="AN8" s="334"/>
    </row>
    <row r="9" spans="1:45" s="5" customFormat="1" ht="18" customHeight="1" thickBot="1" x14ac:dyDescent="0.3">
      <c r="A9" s="19"/>
      <c r="B9" s="19" t="s">
        <v>5</v>
      </c>
      <c r="C9" s="19"/>
      <c r="D9" s="19"/>
      <c r="E9" s="19"/>
      <c r="F9" s="19"/>
      <c r="G9" s="19"/>
      <c r="H9" s="143"/>
      <c r="I9" s="376"/>
      <c r="J9" s="376"/>
      <c r="K9" s="376"/>
      <c r="L9" s="376"/>
      <c r="M9" s="376"/>
      <c r="N9" s="376"/>
      <c r="O9" s="376"/>
      <c r="P9" s="376"/>
      <c r="Q9" s="376"/>
      <c r="R9" s="376"/>
      <c r="S9" s="376"/>
      <c r="T9" s="28"/>
      <c r="U9" s="335" t="s">
        <v>75</v>
      </c>
      <c r="V9" s="336"/>
      <c r="W9" s="337"/>
      <c r="X9" s="337"/>
      <c r="Y9" s="337"/>
      <c r="Z9" s="337"/>
      <c r="AA9" s="337"/>
      <c r="AB9" s="337"/>
      <c r="AC9" s="337"/>
      <c r="AD9" s="337"/>
      <c r="AE9" s="336"/>
      <c r="AF9" s="338"/>
      <c r="AG9" s="336"/>
      <c r="AH9" s="336"/>
      <c r="AI9" s="339"/>
      <c r="AJ9" s="338"/>
      <c r="AK9" s="336"/>
      <c r="AL9" s="340"/>
      <c r="AM9" s="378"/>
      <c r="AN9" s="379"/>
      <c r="AQ9" s="2"/>
    </row>
    <row r="10" spans="1:45" s="5" customFormat="1" ht="18" customHeight="1" thickTop="1" x14ac:dyDescent="0.25">
      <c r="A10" s="19"/>
      <c r="B10" s="19" t="s">
        <v>6</v>
      </c>
      <c r="C10" s="19"/>
      <c r="D10" s="19"/>
      <c r="E10" s="19"/>
      <c r="F10" s="415"/>
      <c r="G10" s="415"/>
      <c r="H10" s="415"/>
      <c r="I10" s="415"/>
      <c r="J10" s="415"/>
      <c r="K10" s="415"/>
      <c r="L10" s="415"/>
      <c r="M10" s="415"/>
      <c r="N10" s="415"/>
      <c r="O10" s="415"/>
      <c r="P10" s="415"/>
      <c r="Q10" s="415"/>
      <c r="R10" s="415"/>
      <c r="S10" s="415"/>
      <c r="T10" s="28"/>
      <c r="U10" s="26" t="s">
        <v>31</v>
      </c>
      <c r="V10" s="19"/>
      <c r="W10" s="19"/>
      <c r="X10" s="19"/>
      <c r="Y10" s="28"/>
      <c r="Z10" s="28"/>
      <c r="AA10" s="28"/>
      <c r="AB10" s="28"/>
      <c r="AC10" s="28"/>
      <c r="AD10" s="28"/>
      <c r="AE10" s="211"/>
      <c r="AF10" s="211"/>
      <c r="AG10" s="211"/>
      <c r="AH10" s="211"/>
      <c r="AI10" s="211"/>
      <c r="AJ10" s="211"/>
      <c r="AK10" s="211"/>
      <c r="AL10" s="211"/>
      <c r="AM10" s="211"/>
      <c r="AN10" s="211"/>
      <c r="AQ10" s="2"/>
      <c r="AR10" s="2"/>
    </row>
    <row r="11" spans="1:45" s="5" customFormat="1" ht="18" customHeight="1" x14ac:dyDescent="0.25">
      <c r="A11" s="19"/>
      <c r="B11" s="19"/>
      <c r="C11" s="19"/>
      <c r="D11" s="19"/>
      <c r="E11" s="19"/>
      <c r="F11" s="152"/>
      <c r="G11" s="152"/>
      <c r="H11" s="152"/>
      <c r="I11" s="152"/>
      <c r="J11" s="152"/>
      <c r="K11" s="152"/>
      <c r="L11" s="152"/>
      <c r="M11" s="152"/>
      <c r="N11" s="152"/>
      <c r="O11" s="152"/>
      <c r="P11" s="152"/>
      <c r="Q11" s="152"/>
      <c r="R11" s="152"/>
      <c r="S11" s="152"/>
      <c r="T11" s="19"/>
      <c r="U11" s="22"/>
      <c r="V11" s="2" t="s">
        <v>27</v>
      </c>
      <c r="W11" s="2"/>
      <c r="X11" s="2"/>
      <c r="Y11" s="2"/>
      <c r="Z11" s="2"/>
      <c r="AA11" s="2"/>
      <c r="AB11" s="1"/>
      <c r="AC11" s="1"/>
      <c r="AD11" s="1"/>
      <c r="AE11" s="1"/>
      <c r="AF11" s="1"/>
      <c r="AG11" s="296" t="b">
        <v>0</v>
      </c>
      <c r="AH11" s="429" t="s">
        <v>229</v>
      </c>
      <c r="AI11" s="429"/>
      <c r="AJ11" s="429"/>
      <c r="AK11" s="429"/>
      <c r="AL11" s="429"/>
      <c r="AM11" s="429"/>
      <c r="AN11" s="429"/>
      <c r="AQ11" s="2"/>
      <c r="AR11" s="2"/>
    </row>
    <row r="12" spans="1:45" s="5" customFormat="1" ht="18" customHeight="1" x14ac:dyDescent="0.25">
      <c r="A12" s="150">
        <f>A7+1</f>
        <v>2</v>
      </c>
      <c r="B12" s="19" t="s">
        <v>7</v>
      </c>
      <c r="C12" s="19"/>
      <c r="D12" s="19"/>
      <c r="E12" s="19"/>
      <c r="F12" s="19"/>
      <c r="H12" s="424"/>
      <c r="I12" s="424"/>
      <c r="J12" s="424"/>
      <c r="K12" s="424"/>
      <c r="L12" s="424"/>
      <c r="M12" s="424"/>
      <c r="N12" s="424"/>
      <c r="O12" s="424"/>
      <c r="P12" s="424"/>
      <c r="Q12" s="424"/>
      <c r="R12" s="424"/>
      <c r="S12" s="424"/>
      <c r="T12" s="424"/>
      <c r="U12" s="424"/>
      <c r="V12" s="424"/>
      <c r="W12" s="424"/>
      <c r="X12" s="424"/>
      <c r="Y12" s="424"/>
      <c r="Z12" s="424"/>
      <c r="AA12" s="19"/>
      <c r="AB12" s="19"/>
      <c r="AC12" s="19"/>
      <c r="AD12" s="19"/>
      <c r="AE12" s="19"/>
      <c r="AF12" s="19"/>
      <c r="AG12" s="19"/>
      <c r="AH12" s="19"/>
      <c r="AI12" s="19"/>
      <c r="AJ12" s="19"/>
      <c r="AK12" s="19"/>
      <c r="AL12" s="19"/>
      <c r="AM12" s="19"/>
      <c r="AN12" s="19"/>
      <c r="AQ12" s="9"/>
      <c r="AR12" s="7"/>
    </row>
    <row r="13" spans="1:45" s="5" customFormat="1" ht="18" customHeight="1" x14ac:dyDescent="0.25">
      <c r="A13" s="150">
        <f>A12+1</f>
        <v>3</v>
      </c>
      <c r="B13" s="19" t="s">
        <v>2</v>
      </c>
      <c r="C13" s="19" t="s">
        <v>118</v>
      </c>
      <c r="D13" s="19"/>
      <c r="E13" s="19"/>
      <c r="F13" s="19"/>
      <c r="G13" s="19"/>
      <c r="J13" s="415"/>
      <c r="K13" s="415"/>
      <c r="L13" s="415"/>
      <c r="M13" s="19"/>
      <c r="O13" s="19" t="s">
        <v>3</v>
      </c>
      <c r="P13" s="19" t="s">
        <v>119</v>
      </c>
      <c r="Q13" s="19"/>
      <c r="R13" s="19"/>
      <c r="S13" s="19"/>
      <c r="V13" s="415"/>
      <c r="W13" s="415"/>
      <c r="X13" s="415"/>
      <c r="AA13" s="19" t="s">
        <v>8</v>
      </c>
      <c r="AB13" s="19" t="s">
        <v>202</v>
      </c>
      <c r="AC13" s="19"/>
      <c r="AD13" s="19"/>
      <c r="AE13" s="19"/>
      <c r="AF13" s="19"/>
      <c r="AG13" s="19"/>
      <c r="AJ13" s="151"/>
      <c r="AK13" s="19" t="s">
        <v>28</v>
      </c>
      <c r="AL13" s="19"/>
      <c r="AM13" s="151"/>
      <c r="AN13" s="19" t="s">
        <v>29</v>
      </c>
      <c r="AQ13" s="9"/>
      <c r="AR13" s="7"/>
    </row>
    <row r="14" spans="1:45" s="5" customFormat="1" ht="18" customHeight="1" x14ac:dyDescent="0.25">
      <c r="A14" s="150">
        <f t="shared" ref="A14:A15" si="0">A13+1</f>
        <v>4</v>
      </c>
      <c r="B14" s="28" t="s">
        <v>2</v>
      </c>
      <c r="C14" s="28" t="s">
        <v>120</v>
      </c>
      <c r="D14" s="28"/>
      <c r="E14" s="28"/>
      <c r="F14" s="28"/>
      <c r="G14" s="28"/>
      <c r="H14" s="28"/>
      <c r="I14" s="28"/>
      <c r="J14" s="28"/>
      <c r="K14" s="28"/>
      <c r="L14" s="28"/>
      <c r="P14" s="415"/>
      <c r="Q14" s="415"/>
      <c r="R14" s="415"/>
      <c r="S14" s="124"/>
      <c r="U14" s="28" t="s">
        <v>3</v>
      </c>
      <c r="V14" s="28" t="s">
        <v>121</v>
      </c>
      <c r="X14" s="28"/>
      <c r="Y14" s="28"/>
      <c r="Z14" s="28"/>
      <c r="AA14" s="28"/>
      <c r="AE14" s="19"/>
      <c r="AG14" s="415"/>
      <c r="AH14" s="415"/>
      <c r="AI14" s="415"/>
      <c r="AL14" s="19"/>
      <c r="AM14" s="19"/>
      <c r="AN14" s="19"/>
      <c r="AO14" s="19"/>
      <c r="AR14" s="9"/>
      <c r="AS14" s="7"/>
    </row>
    <row r="15" spans="1:45" s="5" customFormat="1" ht="18" customHeight="1" x14ac:dyDescent="0.25">
      <c r="A15" s="150">
        <f t="shared" si="0"/>
        <v>5</v>
      </c>
      <c r="B15" s="19" t="s">
        <v>32</v>
      </c>
      <c r="D15" s="19"/>
      <c r="E15" s="19"/>
      <c r="F15" s="19"/>
      <c r="G15" s="19"/>
      <c r="H15" s="19"/>
      <c r="I15" s="19"/>
      <c r="J15" s="19"/>
      <c r="K15" s="19"/>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4"/>
      <c r="AM15" s="384"/>
      <c r="AN15" s="384"/>
      <c r="AQ15" s="2"/>
      <c r="AR15" s="7"/>
    </row>
    <row r="16" spans="1:45" s="5" customFormat="1" ht="14.1" customHeight="1" x14ac:dyDescent="0.2">
      <c r="A16" s="27"/>
      <c r="B16" s="2"/>
      <c r="C16" s="2"/>
      <c r="D16" s="2"/>
      <c r="E16" s="2"/>
      <c r="F16" s="2"/>
      <c r="G16" s="2"/>
      <c r="AA16" s="2"/>
      <c r="AB16" s="2"/>
      <c r="AC16" s="2"/>
      <c r="AD16" s="2"/>
      <c r="AE16" s="2"/>
      <c r="AF16" s="2"/>
      <c r="AG16" s="2"/>
      <c r="AH16" s="2"/>
      <c r="AI16" s="2"/>
      <c r="AJ16" s="2"/>
      <c r="AK16" s="2"/>
      <c r="AL16" s="2"/>
      <c r="AM16" s="2"/>
      <c r="AN16" s="2"/>
    </row>
    <row r="17" spans="1:40" s="138" customFormat="1" ht="14.1" customHeight="1" x14ac:dyDescent="0.25">
      <c r="A17" s="137" t="s">
        <v>10</v>
      </c>
      <c r="Y17" s="144"/>
      <c r="Z17" s="144"/>
      <c r="AB17" s="144"/>
      <c r="AF17" s="144"/>
      <c r="AG17" s="145"/>
      <c r="AH17" s="145"/>
      <c r="AI17" s="385" t="s">
        <v>11</v>
      </c>
      <c r="AJ17" s="385"/>
      <c r="AK17" s="385"/>
      <c r="AL17" s="385"/>
      <c r="AM17" s="385"/>
      <c r="AN17" s="385"/>
    </row>
    <row r="18" spans="1:40" s="125" customFormat="1" ht="14.1" customHeight="1" x14ac:dyDescent="0.25">
      <c r="A18" s="323">
        <f>A15+1</f>
        <v>6</v>
      </c>
      <c r="B18" s="139" t="s">
        <v>115</v>
      </c>
      <c r="C18" s="139"/>
      <c r="D18" s="139"/>
      <c r="E18" s="139"/>
      <c r="F18" s="139"/>
      <c r="G18" s="324"/>
      <c r="H18" s="198"/>
      <c r="I18" s="198"/>
      <c r="J18" s="198"/>
      <c r="K18" s="198"/>
      <c r="L18" s="198"/>
      <c r="M18" s="198"/>
      <c r="N18" s="198"/>
      <c r="O18" s="197"/>
      <c r="P18" s="197"/>
      <c r="Q18" s="197"/>
      <c r="R18" s="197"/>
      <c r="S18" s="197"/>
      <c r="T18" s="198"/>
      <c r="U18" s="198"/>
      <c r="V18" s="198"/>
      <c r="W18" s="198"/>
      <c r="X18" s="198"/>
      <c r="Y18" s="198"/>
      <c r="Z18" s="198"/>
      <c r="AA18" s="197"/>
      <c r="AB18" s="197"/>
      <c r="AC18" s="197"/>
      <c r="AD18" s="198"/>
      <c r="AE18" s="198"/>
      <c r="AF18" s="198"/>
      <c r="AG18" s="198"/>
      <c r="AH18" s="28"/>
      <c r="AI18" s="431">
        <f>IFERROR(MAX('Volume Worksheet'!AL60,'Loadings Worksheet'!AG34),"")</f>
        <v>0</v>
      </c>
      <c r="AJ18" s="431"/>
      <c r="AK18" s="431"/>
      <c r="AL18" s="431"/>
      <c r="AM18" s="431"/>
      <c r="AN18" s="140" t="s">
        <v>12</v>
      </c>
    </row>
    <row r="19" spans="1:40" s="125" customFormat="1" ht="3.95" customHeight="1" x14ac:dyDescent="0.25">
      <c r="A19" s="435">
        <f>A18+1</f>
        <v>7</v>
      </c>
      <c r="B19" s="434" t="s">
        <v>228</v>
      </c>
      <c r="C19" s="434"/>
      <c r="D19" s="434"/>
      <c r="E19" s="434"/>
      <c r="F19" s="434"/>
      <c r="G19" s="434"/>
      <c r="H19" s="434"/>
      <c r="I19" s="434"/>
      <c r="J19" s="434"/>
      <c r="K19" s="434"/>
      <c r="L19" s="434"/>
      <c r="M19" s="434"/>
      <c r="N19" s="434"/>
      <c r="Q19" s="19"/>
      <c r="R19" s="19"/>
      <c r="S19" s="19"/>
      <c r="T19" s="28"/>
      <c r="U19" s="28"/>
      <c r="V19" s="28"/>
      <c r="W19" s="28"/>
      <c r="X19" s="28"/>
      <c r="Y19" s="28"/>
      <c r="Z19" s="28"/>
      <c r="AA19" s="28"/>
      <c r="AB19" s="28"/>
      <c r="AC19" s="28"/>
      <c r="AH19" s="28"/>
      <c r="AI19" s="146"/>
      <c r="AJ19" s="146"/>
      <c r="AK19" s="146"/>
      <c r="AL19" s="146"/>
      <c r="AM19" s="146"/>
      <c r="AN19" s="140"/>
    </row>
    <row r="20" spans="1:40" s="125" customFormat="1" ht="14.1" customHeight="1" x14ac:dyDescent="0.25">
      <c r="A20" s="435"/>
      <c r="B20" s="434"/>
      <c r="C20" s="434"/>
      <c r="D20" s="434"/>
      <c r="E20" s="434"/>
      <c r="F20" s="434"/>
      <c r="G20" s="434"/>
      <c r="H20" s="434"/>
      <c r="I20" s="434"/>
      <c r="J20" s="434"/>
      <c r="K20" s="434"/>
      <c r="L20" s="434"/>
      <c r="M20" s="434"/>
      <c r="N20" s="434"/>
      <c r="O20" s="197"/>
      <c r="P20" s="197"/>
      <c r="Q20" s="197"/>
      <c r="R20" s="197"/>
      <c r="S20" s="197"/>
      <c r="T20" s="198"/>
      <c r="U20" s="198"/>
      <c r="V20" s="198"/>
      <c r="W20" s="198"/>
      <c r="X20" s="198"/>
      <c r="Y20" s="198"/>
      <c r="Z20" s="198"/>
      <c r="AA20" s="198"/>
      <c r="AB20" s="199"/>
      <c r="AC20" s="382"/>
      <c r="AD20" s="383"/>
      <c r="AE20" s="383"/>
      <c r="AF20" s="143"/>
      <c r="AG20" s="121" t="s">
        <v>60</v>
      </c>
      <c r="AH20" s="28"/>
      <c r="AI20" s="386">
        <f>IF(AND(AC20="",'Loadings Worksheet'!AG35=""),"",IF(AC20="",'Loadings Worksheet'!AG35,ROUND(AI18*AC20*8.34/1000000,0)))</f>
        <v>0</v>
      </c>
      <c r="AJ20" s="386"/>
      <c r="AK20" s="386"/>
      <c r="AL20" s="386"/>
      <c r="AM20" s="386"/>
      <c r="AN20" s="140" t="s">
        <v>13</v>
      </c>
    </row>
    <row r="21" spans="1:40" s="125" customFormat="1" ht="3.95" customHeight="1" x14ac:dyDescent="0.25">
      <c r="A21" s="435">
        <f>A19+1</f>
        <v>8</v>
      </c>
      <c r="B21" s="434" t="s">
        <v>196</v>
      </c>
      <c r="C21" s="434"/>
      <c r="D21" s="434"/>
      <c r="E21" s="434"/>
      <c r="F21" s="434"/>
      <c r="G21" s="434"/>
      <c r="H21" s="434"/>
      <c r="I21" s="139"/>
      <c r="J21" s="139"/>
      <c r="K21" s="139"/>
      <c r="L21" s="139"/>
      <c r="M21" s="139"/>
      <c r="N21" s="139"/>
      <c r="Q21" s="19"/>
      <c r="R21" s="19"/>
      <c r="S21" s="19"/>
      <c r="T21" s="28"/>
      <c r="U21" s="28"/>
      <c r="V21" s="28"/>
      <c r="W21" s="28"/>
      <c r="X21" s="28"/>
      <c r="Y21" s="28"/>
      <c r="Z21" s="28"/>
      <c r="AA21" s="28"/>
      <c r="AB21" s="28"/>
      <c r="AC21" s="146"/>
      <c r="AD21" s="146"/>
      <c r="AE21" s="146"/>
      <c r="AF21" s="28"/>
      <c r="AG21" s="1"/>
      <c r="AH21" s="28"/>
      <c r="AI21" s="146"/>
      <c r="AJ21" s="146"/>
      <c r="AK21" s="146"/>
      <c r="AL21" s="146"/>
      <c r="AM21" s="146"/>
      <c r="AN21" s="140"/>
    </row>
    <row r="22" spans="1:40" s="125" customFormat="1" ht="14.1" customHeight="1" x14ac:dyDescent="0.25">
      <c r="A22" s="435"/>
      <c r="B22" s="434"/>
      <c r="C22" s="434"/>
      <c r="D22" s="434"/>
      <c r="E22" s="434"/>
      <c r="F22" s="434"/>
      <c r="G22" s="434"/>
      <c r="H22" s="434"/>
      <c r="I22" s="198"/>
      <c r="J22" s="198"/>
      <c r="K22" s="198"/>
      <c r="L22" s="198"/>
      <c r="M22" s="198"/>
      <c r="N22" s="198"/>
      <c r="O22" s="197"/>
      <c r="P22" s="197"/>
      <c r="Q22" s="197"/>
      <c r="R22" s="197"/>
      <c r="S22" s="197"/>
      <c r="T22" s="197"/>
      <c r="U22" s="198"/>
      <c r="V22" s="198"/>
      <c r="W22" s="198"/>
      <c r="X22" s="198"/>
      <c r="Y22" s="198"/>
      <c r="Z22" s="198"/>
      <c r="AA22" s="198"/>
      <c r="AB22" s="199"/>
      <c r="AC22" s="382"/>
      <c r="AD22" s="383"/>
      <c r="AE22" s="383"/>
      <c r="AF22" s="143"/>
      <c r="AG22" s="121" t="s">
        <v>60</v>
      </c>
      <c r="AH22" s="28"/>
      <c r="AI22" s="386">
        <f>IF(AND(AC22="",'Loadings Worksheet'!AG36=""),"",IF(AC22="",'Loadings Worksheet'!AG36,ROUND(AI18*AC22*8.34/1000000,0)))</f>
        <v>0</v>
      </c>
      <c r="AJ22" s="386"/>
      <c r="AK22" s="386"/>
      <c r="AL22" s="386"/>
      <c r="AM22" s="386"/>
      <c r="AN22" s="140" t="s">
        <v>13</v>
      </c>
    </row>
    <row r="23" spans="1:40" s="5" customFormat="1" ht="14.1" customHeight="1" x14ac:dyDescent="0.2">
      <c r="A23" s="6"/>
      <c r="H23" s="12"/>
      <c r="I23" s="12"/>
      <c r="K23" s="1"/>
      <c r="L23" s="1"/>
      <c r="M23" s="1"/>
      <c r="N23" s="1"/>
      <c r="O23" s="1"/>
      <c r="P23" s="2"/>
      <c r="Q23" s="1"/>
      <c r="R23" s="1"/>
      <c r="S23" s="1"/>
      <c r="T23" s="1"/>
      <c r="U23" s="1"/>
      <c r="V23" s="2"/>
      <c r="W23" s="1"/>
      <c r="X23" s="1"/>
      <c r="Y23" s="1"/>
      <c r="Z23" s="1"/>
      <c r="AA23" s="1"/>
      <c r="AB23" s="2"/>
      <c r="AC23" s="1"/>
      <c r="AD23" s="1"/>
      <c r="AE23" s="1"/>
      <c r="AF23" s="1"/>
      <c r="AG23" s="1"/>
      <c r="AI23" s="25"/>
      <c r="AJ23" s="25"/>
      <c r="AK23" s="25"/>
      <c r="AL23" s="25"/>
      <c r="AM23" s="25"/>
      <c r="AN23" s="25"/>
    </row>
    <row r="24" spans="1:40" s="138" customFormat="1" ht="14.1" customHeight="1" x14ac:dyDescent="0.25">
      <c r="A24" s="137" t="s">
        <v>124</v>
      </c>
    </row>
    <row r="25" spans="1:40" s="125" customFormat="1" ht="18" customHeight="1" x14ac:dyDescent="0.25">
      <c r="A25" s="136">
        <f>A21+1</f>
        <v>9</v>
      </c>
      <c r="B25" s="139" t="s">
        <v>108</v>
      </c>
      <c r="C25" s="139"/>
      <c r="D25" s="139"/>
      <c r="E25" s="139"/>
      <c r="F25" s="139"/>
      <c r="G25" s="139"/>
      <c r="H25" s="139"/>
      <c r="I25" s="139"/>
      <c r="J25" s="19"/>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217" t="str">
        <f>"Multiply Line 6 by $"&amp;AI39/1000000</f>
        <v>Multiply Line 6 by $0.00027388</v>
      </c>
      <c r="AH25" s="28"/>
      <c r="AI25" s="140" t="s">
        <v>14</v>
      </c>
      <c r="AJ25" s="377">
        <f>IFERROR(AI18*AI39/1000000,"")</f>
        <v>0</v>
      </c>
      <c r="AK25" s="377"/>
      <c r="AL25" s="377"/>
      <c r="AM25" s="377"/>
      <c r="AN25" s="377"/>
    </row>
    <row r="26" spans="1:40" s="125" customFormat="1" ht="18" customHeight="1" x14ac:dyDescent="0.25">
      <c r="A26" s="136">
        <f>A25+1</f>
        <v>10</v>
      </c>
      <c r="B26" s="139" t="s">
        <v>135</v>
      </c>
      <c r="C26" s="139"/>
      <c r="D26" s="139"/>
      <c r="E26" s="139"/>
      <c r="F26" s="139"/>
      <c r="G26" s="139"/>
      <c r="H26" s="139"/>
      <c r="I26" s="139"/>
      <c r="J26" s="139"/>
      <c r="K26" s="139"/>
      <c r="L26" s="197"/>
      <c r="M26" s="197"/>
      <c r="N26" s="197"/>
      <c r="O26" s="197"/>
      <c r="P26" s="197"/>
      <c r="Q26" s="197"/>
      <c r="R26" s="197"/>
      <c r="S26" s="197"/>
      <c r="T26" s="197"/>
      <c r="U26" s="197"/>
      <c r="V26" s="197"/>
      <c r="W26" s="197"/>
      <c r="X26" s="197"/>
      <c r="Y26" s="197"/>
      <c r="Z26" s="197"/>
      <c r="AA26" s="197"/>
      <c r="AB26" s="197"/>
      <c r="AC26" s="197"/>
      <c r="AD26" s="197"/>
      <c r="AE26" s="197"/>
      <c r="AF26" s="197"/>
      <c r="AG26" s="217" t="str">
        <f>"Multiply Line 7 by $"&amp;AI41/1000</f>
        <v>Multiply Line 7 by $0.20994</v>
      </c>
      <c r="AH26" s="28"/>
      <c r="AI26" s="140" t="s">
        <v>14</v>
      </c>
      <c r="AJ26" s="377">
        <f>IFERROR(AI20*AI41/1000,"")</f>
        <v>0</v>
      </c>
      <c r="AK26" s="377"/>
      <c r="AL26" s="377"/>
      <c r="AM26" s="377"/>
      <c r="AN26" s="377"/>
    </row>
    <row r="27" spans="1:40" s="125" customFormat="1" ht="18" customHeight="1" x14ac:dyDescent="0.25">
      <c r="A27" s="136">
        <f t="shared" ref="A27:A35" si="1">A26+1</f>
        <v>11</v>
      </c>
      <c r="B27" s="139" t="s">
        <v>109</v>
      </c>
      <c r="C27" s="139"/>
      <c r="D27" s="139"/>
      <c r="E27" s="139"/>
      <c r="F27" s="139"/>
      <c r="G27" s="139"/>
      <c r="H27" s="139"/>
      <c r="I27" s="139"/>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217" t="str">
        <f>"Multiply Line 8 by $"&amp;AI43/1000</f>
        <v>Multiply Line 8 by $0.12416</v>
      </c>
      <c r="AH27" s="28"/>
      <c r="AI27" s="140" t="s">
        <v>14</v>
      </c>
      <c r="AJ27" s="377">
        <f>IFERROR(AI22*AI43/1000,"")</f>
        <v>0</v>
      </c>
      <c r="AK27" s="377"/>
      <c r="AL27" s="377"/>
      <c r="AM27" s="377"/>
      <c r="AN27" s="377"/>
    </row>
    <row r="28" spans="1:40" s="125" customFormat="1" ht="18" customHeight="1" x14ac:dyDescent="0.25">
      <c r="A28" s="136">
        <f t="shared" si="1"/>
        <v>12</v>
      </c>
      <c r="B28" s="125" t="s">
        <v>110</v>
      </c>
      <c r="J28" s="19"/>
      <c r="K28" s="139"/>
      <c r="L28" s="28"/>
      <c r="M28" s="197"/>
      <c r="N28" s="197"/>
      <c r="O28" s="197"/>
      <c r="P28" s="197"/>
      <c r="Q28" s="197"/>
      <c r="R28" s="197"/>
      <c r="S28" s="197"/>
      <c r="T28" s="197"/>
      <c r="U28" s="197"/>
      <c r="V28" s="197"/>
      <c r="W28" s="197"/>
      <c r="X28" s="197"/>
      <c r="Y28" s="197"/>
      <c r="Z28" s="197"/>
      <c r="AA28" s="197"/>
      <c r="AB28" s="197"/>
      <c r="AC28" s="197"/>
      <c r="AD28" s="197"/>
      <c r="AE28" s="197"/>
      <c r="AF28" s="197"/>
      <c r="AG28" s="217" t="s">
        <v>132</v>
      </c>
      <c r="AH28" s="28"/>
      <c r="AI28" s="140" t="s">
        <v>14</v>
      </c>
      <c r="AJ28" s="377">
        <f>SUM(AJ25:AJ27)</f>
        <v>0</v>
      </c>
      <c r="AK28" s="377"/>
      <c r="AL28" s="377"/>
      <c r="AM28" s="377"/>
      <c r="AN28" s="377"/>
    </row>
    <row r="29" spans="1:40" s="125" customFormat="1" ht="18" customHeight="1" x14ac:dyDescent="0.25">
      <c r="A29" s="136">
        <f t="shared" si="1"/>
        <v>13</v>
      </c>
      <c r="B29" s="125" t="s">
        <v>267</v>
      </c>
      <c r="J29" s="19"/>
      <c r="K29" s="19"/>
      <c r="L29" s="19"/>
      <c r="M29" s="19"/>
      <c r="N29" s="19"/>
      <c r="O29" s="19"/>
      <c r="P29" s="197"/>
      <c r="Q29" s="197"/>
      <c r="R29" s="197"/>
      <c r="S29" s="197"/>
      <c r="T29" s="197"/>
      <c r="U29" s="197"/>
      <c r="V29" s="197"/>
      <c r="W29" s="197"/>
      <c r="X29" s="197"/>
      <c r="Y29" s="197"/>
      <c r="Z29" s="197"/>
      <c r="AA29" s="197"/>
      <c r="AB29" s="197"/>
      <c r="AC29" s="197"/>
      <c r="AD29" s="197"/>
      <c r="AE29" s="197"/>
      <c r="AF29" s="197"/>
      <c r="AG29" s="217" t="s">
        <v>137</v>
      </c>
      <c r="AH29" s="28"/>
      <c r="AI29" s="140" t="s">
        <v>14</v>
      </c>
      <c r="AJ29" s="377" t="str">
        <f>'MPR Worksheet'!AG31:AG31</f>
        <v/>
      </c>
      <c r="AK29" s="377"/>
      <c r="AL29" s="377"/>
      <c r="AM29" s="377"/>
      <c r="AN29" s="377"/>
    </row>
    <row r="30" spans="1:40" s="125" customFormat="1" ht="18" customHeight="1" x14ac:dyDescent="0.25">
      <c r="A30" s="136">
        <f t="shared" si="1"/>
        <v>14</v>
      </c>
      <c r="B30" s="125" t="s">
        <v>111</v>
      </c>
      <c r="J30" s="197"/>
      <c r="K30" s="197"/>
      <c r="L30" s="197"/>
      <c r="M30" s="197"/>
      <c r="N30" s="198"/>
      <c r="O30" s="198"/>
      <c r="P30" s="198"/>
      <c r="Q30" s="198"/>
      <c r="R30" s="198"/>
      <c r="S30" s="198"/>
      <c r="T30" s="198"/>
      <c r="U30" s="198"/>
      <c r="V30" s="198"/>
      <c r="W30" s="198"/>
      <c r="X30" s="198"/>
      <c r="Y30" s="198"/>
      <c r="Z30" s="198"/>
      <c r="AA30" s="198"/>
      <c r="AB30" s="198"/>
      <c r="AC30" s="198"/>
      <c r="AD30" s="198"/>
      <c r="AE30" s="198"/>
      <c r="AF30" s="198"/>
      <c r="AG30" s="217" t="s">
        <v>136</v>
      </c>
      <c r="AH30" s="28"/>
      <c r="AI30" s="140" t="s">
        <v>14</v>
      </c>
      <c r="AJ30" s="377">
        <f>SUM(AJ28:AJ29)</f>
        <v>0</v>
      </c>
      <c r="AK30" s="377"/>
      <c r="AL30" s="377"/>
      <c r="AM30" s="377"/>
      <c r="AN30" s="377"/>
    </row>
    <row r="31" spans="1:40" s="125" customFormat="1" ht="18" customHeight="1" x14ac:dyDescent="0.25">
      <c r="A31" s="136">
        <f t="shared" si="1"/>
        <v>15</v>
      </c>
      <c r="B31" s="125" t="s">
        <v>150</v>
      </c>
      <c r="J31" s="19"/>
      <c r="K31" s="19"/>
      <c r="L31" s="19"/>
      <c r="M31" s="19"/>
      <c r="N31" s="28"/>
      <c r="O31" s="124"/>
      <c r="P31" s="124"/>
      <c r="Q31" s="124"/>
      <c r="R31" s="124"/>
      <c r="S31" s="124"/>
      <c r="T31" s="124"/>
      <c r="U31" s="124"/>
      <c r="V31" s="28"/>
      <c r="W31" s="28"/>
      <c r="X31" s="28"/>
      <c r="Y31" s="28"/>
      <c r="Z31" s="197"/>
      <c r="AA31" s="197"/>
      <c r="AB31" s="197"/>
      <c r="AC31" s="197"/>
      <c r="AD31" s="197"/>
      <c r="AE31" s="197"/>
      <c r="AF31" s="197"/>
      <c r="AG31" s="217"/>
      <c r="AH31" s="28"/>
      <c r="AI31" s="140" t="s">
        <v>14</v>
      </c>
      <c r="AJ31" s="380" t="str">
        <f>IF(AG11=TRUE,MAX(0,'Tax Credit Worksheet'!AD4),IFERROR('Tax Credit Worksheet'!AD4,""))</f>
        <v/>
      </c>
      <c r="AK31" s="380"/>
      <c r="AL31" s="380"/>
      <c r="AM31" s="380"/>
      <c r="AN31" s="380"/>
    </row>
    <row r="32" spans="1:40" s="125" customFormat="1" ht="18" customHeight="1" x14ac:dyDescent="0.25">
      <c r="A32" s="136">
        <f t="shared" si="1"/>
        <v>16</v>
      </c>
      <c r="B32" s="125" t="s">
        <v>112</v>
      </c>
      <c r="J32" s="141"/>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217" t="str">
        <f>"Multiply Line 15 by "&amp;AI45</f>
        <v>Multiply Line 15 by 0.319</v>
      </c>
      <c r="AH32" s="28"/>
      <c r="AI32" s="140" t="s">
        <v>14</v>
      </c>
      <c r="AJ32" s="381" t="str">
        <f>IFERROR(ROUND(AJ31*AI45,2),"")</f>
        <v/>
      </c>
      <c r="AK32" s="381"/>
      <c r="AL32" s="381"/>
      <c r="AM32" s="381"/>
      <c r="AN32" s="381"/>
    </row>
    <row r="33" spans="1:42" s="130" customFormat="1" ht="18" customHeight="1" x14ac:dyDescent="0.25">
      <c r="A33" s="136">
        <f t="shared" si="1"/>
        <v>17</v>
      </c>
      <c r="B33" s="130" t="s">
        <v>102</v>
      </c>
      <c r="H33" s="78"/>
      <c r="I33" s="78"/>
      <c r="J33" s="200"/>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217" t="s">
        <v>133</v>
      </c>
      <c r="AH33" s="78"/>
      <c r="AI33" s="148" t="s">
        <v>14</v>
      </c>
      <c r="AJ33" s="436" t="str">
        <f>IFERROR(MAX(AJ30-AJ32,0),"")</f>
        <v/>
      </c>
      <c r="AK33" s="436"/>
      <c r="AL33" s="436"/>
      <c r="AM33" s="436"/>
      <c r="AN33" s="436"/>
    </row>
    <row r="34" spans="1:42" s="125" customFormat="1" ht="18" customHeight="1" x14ac:dyDescent="0.25">
      <c r="A34" s="136">
        <f t="shared" si="1"/>
        <v>18</v>
      </c>
      <c r="B34" s="125" t="s">
        <v>114</v>
      </c>
      <c r="J34" s="19"/>
      <c r="K34" s="142"/>
      <c r="L34" s="142"/>
      <c r="M34" s="142"/>
      <c r="N34" s="197"/>
      <c r="O34" s="197"/>
      <c r="P34" s="197"/>
      <c r="Q34" s="197"/>
      <c r="R34" s="197"/>
      <c r="S34" s="197"/>
      <c r="T34" s="197"/>
      <c r="U34" s="197"/>
      <c r="V34" s="197"/>
      <c r="W34" s="197"/>
      <c r="X34" s="197"/>
      <c r="Y34" s="197"/>
      <c r="Z34" s="197"/>
      <c r="AA34" s="197"/>
      <c r="AB34" s="197"/>
      <c r="AC34" s="197"/>
      <c r="AD34" s="197"/>
      <c r="AE34" s="197"/>
      <c r="AF34" s="197"/>
      <c r="AG34" s="217" t="str">
        <f>"Total of RD-913 Invoice Payments made for Reporting Year "&amp;AJ49</f>
        <v>Total of RD-913 Invoice Payments made for Reporting Year 2020</v>
      </c>
      <c r="AH34" s="28"/>
      <c r="AI34" s="140" t="s">
        <v>14</v>
      </c>
      <c r="AJ34" s="432"/>
      <c r="AK34" s="432"/>
      <c r="AL34" s="432"/>
      <c r="AM34" s="432"/>
      <c r="AN34" s="432"/>
    </row>
    <row r="35" spans="1:42" s="125" customFormat="1" ht="18" customHeight="1" x14ac:dyDescent="0.25">
      <c r="A35" s="136">
        <f t="shared" si="1"/>
        <v>19</v>
      </c>
      <c r="B35" s="125" t="s">
        <v>113</v>
      </c>
      <c r="J35" s="19"/>
      <c r="K35" s="28"/>
      <c r="L35" s="28"/>
      <c r="M35" s="198"/>
      <c r="N35" s="197"/>
      <c r="O35" s="197"/>
      <c r="P35" s="197"/>
      <c r="Q35" s="197"/>
      <c r="R35" s="197"/>
      <c r="S35" s="197"/>
      <c r="T35" s="197"/>
      <c r="U35" s="197"/>
      <c r="V35" s="197"/>
      <c r="W35" s="197"/>
      <c r="X35" s="197"/>
      <c r="Y35" s="197"/>
      <c r="Z35" s="197"/>
      <c r="AA35" s="197"/>
      <c r="AB35" s="197"/>
      <c r="AC35" s="197"/>
      <c r="AD35" s="197"/>
      <c r="AE35" s="197"/>
      <c r="AF35" s="197"/>
      <c r="AG35" s="217" t="s">
        <v>134</v>
      </c>
      <c r="AH35" s="28"/>
      <c r="AI35" s="140" t="s">
        <v>14</v>
      </c>
      <c r="AJ35" s="377" t="str">
        <f>IFERROR(AJ33-AJ34,"")</f>
        <v/>
      </c>
      <c r="AK35" s="377"/>
      <c r="AL35" s="377"/>
      <c r="AM35" s="377"/>
      <c r="AN35" s="377"/>
    </row>
    <row r="36" spans="1:42" s="216" customFormat="1" ht="18" customHeight="1" x14ac:dyDescent="0.25">
      <c r="A36" s="430" t="str">
        <f>IF(AJ35&lt;0,"You may be owed a refund, please contact the MWRD's Finance Department at Phone # 312-751-6538.","")</f>
        <v/>
      </c>
      <c r="B36" s="430"/>
      <c r="C36" s="430"/>
      <c r="D36" s="430"/>
      <c r="E36" s="430"/>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0"/>
      <c r="AM36" s="430"/>
      <c r="AN36" s="430"/>
      <c r="AP36" s="215"/>
    </row>
    <row r="37" spans="1:42" s="116" customFormat="1" ht="14.1" customHeight="1" thickBot="1" x14ac:dyDescent="0.25">
      <c r="A37" s="6"/>
      <c r="J37" s="2"/>
      <c r="K37" s="2"/>
      <c r="L37" s="2"/>
      <c r="M37" s="2"/>
      <c r="N37" s="2"/>
      <c r="O37" s="2"/>
      <c r="P37" s="2"/>
      <c r="Q37" s="2"/>
      <c r="R37" s="2"/>
      <c r="S37" s="1"/>
      <c r="T37" s="1"/>
      <c r="U37" s="1"/>
      <c r="V37" s="1"/>
      <c r="W37" s="1"/>
      <c r="X37" s="1"/>
      <c r="Y37" s="1"/>
      <c r="Z37" s="1"/>
      <c r="AA37" s="1"/>
      <c r="AB37" s="1"/>
      <c r="AC37" s="1"/>
      <c r="AD37" s="1"/>
      <c r="AE37" s="1"/>
      <c r="AF37" s="1"/>
      <c r="AG37" s="1"/>
      <c r="AH37" s="1"/>
      <c r="AI37" s="25"/>
      <c r="AJ37" s="120"/>
      <c r="AK37" s="120"/>
      <c r="AL37" s="120"/>
      <c r="AM37" s="120"/>
      <c r="AN37" s="120"/>
    </row>
    <row r="38" spans="1:42" s="5" customFormat="1" ht="18" customHeight="1" x14ac:dyDescent="0.25">
      <c r="A38" s="133" t="s">
        <v>15</v>
      </c>
      <c r="D38" s="2"/>
      <c r="E38" s="1"/>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13"/>
      <c r="AE38" s="402" t="str">
        <f>AJ49&amp;" User Charge Rates"</f>
        <v>2020 User Charge Rates</v>
      </c>
      <c r="AF38" s="403"/>
      <c r="AG38" s="403"/>
      <c r="AH38" s="403"/>
      <c r="AI38" s="403"/>
      <c r="AJ38" s="403"/>
      <c r="AK38" s="403"/>
      <c r="AL38" s="403"/>
      <c r="AM38" s="403"/>
      <c r="AN38" s="404"/>
    </row>
    <row r="39" spans="1:42" s="5" customFormat="1" ht="18" customHeight="1" x14ac:dyDescent="0.25">
      <c r="A39" s="133" t="s">
        <v>81</v>
      </c>
      <c r="D39" s="2"/>
      <c r="E39" s="1"/>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c r="AD39" s="13"/>
      <c r="AE39" s="440" t="s">
        <v>39</v>
      </c>
      <c r="AF39" s="441"/>
      <c r="AG39" s="441"/>
      <c r="AH39" s="441"/>
      <c r="AI39" s="410">
        <v>273.88</v>
      </c>
      <c r="AJ39" s="410"/>
      <c r="AK39" s="410"/>
      <c r="AL39" s="410"/>
      <c r="AM39" s="410"/>
      <c r="AN39" s="411"/>
    </row>
    <row r="40" spans="1:42" s="5" customFormat="1" ht="18" customHeight="1" x14ac:dyDescent="0.25">
      <c r="A40" s="133" t="s">
        <v>17</v>
      </c>
      <c r="D40" s="2"/>
      <c r="E40" s="1"/>
      <c r="F40" s="439"/>
      <c r="G40" s="439"/>
      <c r="H40" s="439"/>
      <c r="I40" s="439"/>
      <c r="J40" s="439"/>
      <c r="K40" s="439"/>
      <c r="L40" s="439"/>
      <c r="M40" s="439"/>
      <c r="N40" s="439"/>
      <c r="O40" s="439"/>
      <c r="P40" s="439"/>
      <c r="Q40" s="439"/>
      <c r="R40" s="438" t="s">
        <v>16</v>
      </c>
      <c r="S40" s="438"/>
      <c r="T40" s="438"/>
      <c r="U40" s="438"/>
      <c r="V40" s="438"/>
      <c r="W40" s="437"/>
      <c r="X40" s="437"/>
      <c r="Y40" s="437"/>
      <c r="Z40" s="437"/>
      <c r="AA40" s="437"/>
      <c r="AB40" s="437"/>
      <c r="AC40" s="437"/>
      <c r="AD40" s="13"/>
      <c r="AE40" s="440"/>
      <c r="AF40" s="441"/>
      <c r="AG40" s="441"/>
      <c r="AH40" s="441"/>
      <c r="AI40" s="405" t="s">
        <v>77</v>
      </c>
      <c r="AJ40" s="405"/>
      <c r="AK40" s="405"/>
      <c r="AL40" s="405"/>
      <c r="AM40" s="405"/>
      <c r="AN40" s="406"/>
    </row>
    <row r="41" spans="1:42" s="5" customFormat="1" ht="18" customHeight="1" x14ac:dyDescent="0.2">
      <c r="AE41" s="440" t="s">
        <v>78</v>
      </c>
      <c r="AF41" s="441"/>
      <c r="AG41" s="441"/>
      <c r="AH41" s="441"/>
      <c r="AI41" s="410">
        <v>209.94</v>
      </c>
      <c r="AJ41" s="410"/>
      <c r="AK41" s="410"/>
      <c r="AL41" s="410"/>
      <c r="AM41" s="410"/>
      <c r="AN41" s="411"/>
    </row>
    <row r="42" spans="1:42" s="5" customFormat="1" ht="14.1" customHeight="1" x14ac:dyDescent="0.2">
      <c r="A42" s="387" t="s">
        <v>49</v>
      </c>
      <c r="B42" s="387"/>
      <c r="C42" s="387"/>
      <c r="D42" s="387"/>
      <c r="E42" s="409" t="s">
        <v>50</v>
      </c>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14"/>
      <c r="AE42" s="440"/>
      <c r="AF42" s="441"/>
      <c r="AG42" s="441"/>
      <c r="AH42" s="441"/>
      <c r="AI42" s="405" t="s">
        <v>76</v>
      </c>
      <c r="AJ42" s="405"/>
      <c r="AK42" s="405"/>
      <c r="AL42" s="405"/>
      <c r="AM42" s="405"/>
      <c r="AN42" s="406"/>
    </row>
    <row r="43" spans="1:42" s="5" customFormat="1" ht="18" customHeight="1" x14ac:dyDescent="0.2">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E43" s="412" t="s">
        <v>79</v>
      </c>
      <c r="AF43" s="413"/>
      <c r="AG43" s="413"/>
      <c r="AH43" s="413"/>
      <c r="AI43" s="410">
        <v>124.16</v>
      </c>
      <c r="AJ43" s="410"/>
      <c r="AK43" s="410"/>
      <c r="AL43" s="410"/>
      <c r="AM43" s="410"/>
      <c r="AN43" s="411"/>
    </row>
    <row r="44" spans="1:42" s="5" customFormat="1" ht="14.1" customHeight="1" x14ac:dyDescent="0.2">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E44" s="412"/>
      <c r="AF44" s="413"/>
      <c r="AG44" s="413"/>
      <c r="AH44" s="413"/>
      <c r="AI44" s="405" t="s">
        <v>76</v>
      </c>
      <c r="AJ44" s="405"/>
      <c r="AK44" s="405"/>
      <c r="AL44" s="405"/>
      <c r="AM44" s="405"/>
      <c r="AN44" s="406"/>
    </row>
    <row r="45" spans="1:42" s="5" customFormat="1" ht="14.1" customHeight="1" thickBot="1" x14ac:dyDescent="0.25">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E45" s="68" t="s">
        <v>40</v>
      </c>
      <c r="AF45" s="30"/>
      <c r="AG45" s="69"/>
      <c r="AH45" s="69"/>
      <c r="AI45" s="388">
        <v>0.31900000000000001</v>
      </c>
      <c r="AJ45" s="388"/>
      <c r="AK45" s="388"/>
      <c r="AL45" s="388"/>
      <c r="AM45" s="388"/>
      <c r="AN45" s="389"/>
    </row>
    <row r="46" spans="1:42" s="5" customFormat="1" ht="18" customHeight="1" thickBot="1" x14ac:dyDescent="0.3">
      <c r="A46" s="133" t="s">
        <v>48</v>
      </c>
      <c r="G46" s="2"/>
      <c r="H46" s="2"/>
      <c r="I46" s="433"/>
      <c r="J46" s="433"/>
      <c r="K46" s="433"/>
      <c r="L46" s="433"/>
      <c r="M46" s="433"/>
      <c r="N46" s="433"/>
      <c r="O46" s="433"/>
      <c r="P46" s="433"/>
      <c r="Q46" s="433"/>
      <c r="R46" s="433"/>
      <c r="S46" s="433"/>
      <c r="T46" s="433"/>
      <c r="U46" s="433"/>
      <c r="V46" s="433"/>
      <c r="W46" s="433"/>
      <c r="X46" s="433"/>
      <c r="Y46" s="433"/>
      <c r="Z46" s="433"/>
      <c r="AA46" s="433"/>
      <c r="AB46" s="433"/>
      <c r="AC46" s="433"/>
      <c r="AD46" s="96"/>
    </row>
    <row r="47" spans="1:42" s="5" customFormat="1" ht="18" customHeight="1" x14ac:dyDescent="0.25">
      <c r="A47" s="133" t="s">
        <v>20</v>
      </c>
      <c r="G47" s="1"/>
      <c r="H47" s="1"/>
      <c r="I47" s="400"/>
      <c r="J47" s="400"/>
      <c r="K47" s="400"/>
      <c r="L47" s="400"/>
      <c r="M47" s="400"/>
      <c r="N47" s="400"/>
      <c r="O47" s="400"/>
      <c r="P47" s="400"/>
      <c r="Q47" s="400"/>
      <c r="R47" s="400"/>
      <c r="S47" s="400"/>
      <c r="T47" s="400"/>
      <c r="U47" s="400"/>
      <c r="V47" s="400"/>
      <c r="W47" s="400"/>
      <c r="X47" s="400"/>
      <c r="Y47" s="400"/>
      <c r="Z47" s="400"/>
      <c r="AA47" s="400"/>
      <c r="AB47" s="400"/>
      <c r="AC47" s="400"/>
      <c r="AD47" s="96"/>
      <c r="AE47" s="402" t="s">
        <v>18</v>
      </c>
      <c r="AF47" s="403"/>
      <c r="AG47" s="403"/>
      <c r="AH47" s="403"/>
      <c r="AI47" s="403"/>
      <c r="AJ47" s="403"/>
      <c r="AK47" s="403"/>
      <c r="AL47" s="403"/>
      <c r="AM47" s="403"/>
      <c r="AN47" s="404"/>
    </row>
    <row r="48" spans="1:42" s="5" customFormat="1" ht="18" customHeight="1" x14ac:dyDescent="0.25">
      <c r="A48" s="322" t="s">
        <v>17</v>
      </c>
      <c r="B48" s="131"/>
      <c r="C48" s="131"/>
      <c r="D48" s="2"/>
      <c r="E48" s="1"/>
      <c r="F48" s="439"/>
      <c r="G48" s="439"/>
      <c r="H48" s="439"/>
      <c r="I48" s="439"/>
      <c r="J48" s="439"/>
      <c r="K48" s="439"/>
      <c r="L48" s="439"/>
      <c r="M48" s="439"/>
      <c r="N48" s="439"/>
      <c r="O48" s="439"/>
      <c r="P48" s="439"/>
      <c r="Q48" s="439"/>
      <c r="R48" s="438" t="s">
        <v>16</v>
      </c>
      <c r="S48" s="438"/>
      <c r="T48" s="438"/>
      <c r="U48" s="438"/>
      <c r="V48" s="438"/>
      <c r="W48" s="437"/>
      <c r="X48" s="437"/>
      <c r="Y48" s="437"/>
      <c r="Z48" s="437"/>
      <c r="AA48" s="437"/>
      <c r="AB48" s="437"/>
      <c r="AC48" s="437"/>
      <c r="AD48" s="96"/>
      <c r="AE48" s="31"/>
      <c r="AN48" s="32"/>
    </row>
    <row r="49" spans="1:40" s="5" customFormat="1" ht="18" customHeight="1" x14ac:dyDescent="0.25">
      <c r="A49"/>
      <c r="B49"/>
      <c r="C49"/>
      <c r="D49"/>
      <c r="E49"/>
      <c r="F49"/>
      <c r="G49"/>
      <c r="H49"/>
      <c r="I49"/>
      <c r="J49"/>
      <c r="K49"/>
      <c r="L49"/>
      <c r="M49"/>
      <c r="N49"/>
      <c r="O49"/>
      <c r="P49"/>
      <c r="Q49"/>
      <c r="R49"/>
      <c r="S49"/>
      <c r="T49"/>
      <c r="U49"/>
      <c r="V49"/>
      <c r="W49"/>
      <c r="X49"/>
      <c r="Y49"/>
      <c r="Z49"/>
      <c r="AA49"/>
      <c r="AB49"/>
      <c r="AC49"/>
      <c r="AD49" s="97"/>
      <c r="AE49" s="31"/>
      <c r="AF49" s="2" t="s">
        <v>19</v>
      </c>
      <c r="AG49" s="2"/>
      <c r="AH49" s="2"/>
      <c r="AI49" s="2"/>
      <c r="AJ49" s="408">
        <v>2020</v>
      </c>
      <c r="AK49" s="408"/>
      <c r="AL49" s="408"/>
      <c r="AM49" s="408"/>
      <c r="AN49" s="32"/>
    </row>
    <row r="50" spans="1:40" s="5" customFormat="1" ht="18" customHeight="1" x14ac:dyDescent="0.3">
      <c r="A50" s="155" t="s">
        <v>22</v>
      </c>
      <c r="B50" s="139"/>
      <c r="C50" s="139"/>
      <c r="D50" s="139"/>
      <c r="E50" s="399"/>
      <c r="F50" s="399"/>
      <c r="G50" s="399"/>
      <c r="H50" s="399"/>
      <c r="I50" s="399"/>
      <c r="J50" s="399"/>
      <c r="K50" s="399"/>
      <c r="L50" s="399"/>
      <c r="M50" s="399"/>
      <c r="N50" s="399"/>
      <c r="O50" s="399"/>
      <c r="P50" s="399"/>
      <c r="Q50" s="399"/>
      <c r="R50" s="104"/>
      <c r="S50" s="390" t="s">
        <v>41</v>
      </c>
      <c r="T50" s="391"/>
      <c r="U50" s="391"/>
      <c r="V50" s="391"/>
      <c r="W50" s="391"/>
      <c r="X50" s="391"/>
      <c r="Y50" s="391"/>
      <c r="Z50" s="391"/>
      <c r="AA50" s="391"/>
      <c r="AB50" s="391"/>
      <c r="AC50" s="392"/>
      <c r="AD50" s="97"/>
      <c r="AE50" s="31"/>
      <c r="AF50" s="2" t="s">
        <v>21</v>
      </c>
      <c r="AG50" s="2"/>
      <c r="AH50" s="2"/>
      <c r="AI50" s="2"/>
      <c r="AJ50" s="401"/>
      <c r="AK50" s="401"/>
      <c r="AL50" s="401"/>
      <c r="AM50" s="401"/>
      <c r="AN50" s="32"/>
    </row>
    <row r="51" spans="1:40" ht="18" customHeight="1" thickBot="1" x14ac:dyDescent="0.35">
      <c r="A51" s="35"/>
      <c r="B51" s="5"/>
      <c r="C51" s="5"/>
      <c r="D51" s="154" t="s">
        <v>23</v>
      </c>
      <c r="E51" s="399"/>
      <c r="F51" s="399"/>
      <c r="G51" s="399"/>
      <c r="H51" s="399"/>
      <c r="I51" s="399"/>
      <c r="J51" s="399"/>
      <c r="K51" s="399"/>
      <c r="L51" s="399"/>
      <c r="M51" s="399"/>
      <c r="N51" s="5"/>
      <c r="O51" s="5"/>
      <c r="P51" s="15"/>
      <c r="Q51" s="154" t="s">
        <v>24</v>
      </c>
      <c r="R51" s="103"/>
      <c r="S51" s="393"/>
      <c r="T51" s="394"/>
      <c r="U51" s="394"/>
      <c r="V51" s="394"/>
      <c r="W51" s="394"/>
      <c r="X51" s="394"/>
      <c r="Y51" s="394"/>
      <c r="Z51" s="394"/>
      <c r="AA51" s="394"/>
      <c r="AB51" s="394"/>
      <c r="AC51" s="395"/>
      <c r="AD51" s="97"/>
      <c r="AE51" s="33"/>
      <c r="AF51" s="30"/>
      <c r="AG51" s="93"/>
      <c r="AH51" s="30"/>
      <c r="AI51" s="30"/>
      <c r="AJ51" s="407"/>
      <c r="AK51" s="407"/>
      <c r="AL51" s="407"/>
      <c r="AM51" s="407"/>
      <c r="AN51" s="34"/>
    </row>
    <row r="52" spans="1:40" s="15" customFormat="1" ht="18" customHeight="1" x14ac:dyDescent="0.2">
      <c r="A52" s="103"/>
      <c r="B52" s="103"/>
      <c r="C52" s="103"/>
      <c r="D52" s="103"/>
      <c r="E52" s="103"/>
      <c r="F52" s="103"/>
      <c r="G52" s="103"/>
      <c r="H52" s="103"/>
      <c r="I52" s="103"/>
      <c r="J52" s="103"/>
      <c r="K52" s="103"/>
      <c r="L52" s="103"/>
      <c r="M52" s="103"/>
      <c r="N52" s="103"/>
      <c r="O52" s="103"/>
      <c r="P52" s="103"/>
      <c r="Q52" s="103"/>
      <c r="R52" s="103"/>
      <c r="S52" s="396"/>
      <c r="T52" s="397"/>
      <c r="U52" s="397"/>
      <c r="V52" s="397"/>
      <c r="W52" s="397"/>
      <c r="X52" s="397"/>
      <c r="Y52" s="397"/>
      <c r="Z52" s="397"/>
      <c r="AA52" s="397"/>
      <c r="AB52" s="397"/>
      <c r="AC52" s="398"/>
      <c r="AD52" s="98"/>
      <c r="AE52" s="91"/>
      <c r="AF52" s="92"/>
      <c r="AG52" s="91"/>
      <c r="AH52" s="91"/>
      <c r="AI52" s="91"/>
      <c r="AJ52" s="91"/>
      <c r="AK52" s="91"/>
      <c r="AL52" s="91"/>
      <c r="AM52" s="91"/>
      <c r="AN52" s="91"/>
    </row>
    <row r="53" spans="1:40" s="15" customFormat="1" ht="18" customHeight="1" x14ac:dyDescent="0.25">
      <c r="A53"/>
      <c r="B53"/>
      <c r="C53"/>
      <c r="D53"/>
      <c r="E53"/>
      <c r="F53"/>
      <c r="G53"/>
      <c r="H53"/>
      <c r="I53"/>
      <c r="J53"/>
      <c r="K53"/>
      <c r="L53"/>
      <c r="M53"/>
      <c r="N53"/>
      <c r="O53"/>
      <c r="P53"/>
      <c r="Q53"/>
      <c r="R53"/>
      <c r="S53"/>
      <c r="T53"/>
      <c r="U53"/>
      <c r="V53"/>
      <c r="W53"/>
      <c r="X53"/>
      <c r="Y53"/>
      <c r="Z53"/>
      <c r="AA53"/>
      <c r="AB53"/>
      <c r="AC53"/>
      <c r="AD53" s="98"/>
      <c r="AE53"/>
      <c r="AF53"/>
      <c r="AG53"/>
      <c r="AH53"/>
      <c r="AI53"/>
      <c r="AJ53"/>
      <c r="AK53"/>
      <c r="AL53"/>
      <c r="AM53"/>
      <c r="AN53"/>
    </row>
    <row r="54" spans="1:40" s="15" customFormat="1" ht="18" customHeight="1" x14ac:dyDescent="0.25">
      <c r="A54"/>
      <c r="B54"/>
      <c r="C54"/>
      <c r="D54"/>
      <c r="E54"/>
      <c r="F54"/>
      <c r="G54"/>
      <c r="H54"/>
      <c r="I54"/>
      <c r="J54"/>
      <c r="K54"/>
      <c r="L54"/>
      <c r="M54"/>
      <c r="N54"/>
      <c r="O54"/>
      <c r="P54"/>
      <c r="Q54"/>
      <c r="R54"/>
      <c r="S54"/>
      <c r="T54"/>
      <c r="U54"/>
      <c r="V54"/>
      <c r="W54"/>
      <c r="X54"/>
      <c r="Y54"/>
      <c r="Z54"/>
      <c r="AA54"/>
      <c r="AB54"/>
      <c r="AC54"/>
      <c r="AD54" s="99"/>
      <c r="AE54"/>
      <c r="AF54"/>
      <c r="AG54"/>
      <c r="AH54"/>
      <c r="AI54"/>
      <c r="AJ54"/>
      <c r="AK54"/>
      <c r="AL54"/>
      <c r="AM54"/>
      <c r="AN54"/>
    </row>
  </sheetData>
  <sheetProtection algorithmName="SHA-512" hashValue="FtpkOF8gy7C6s0ZMXvdXyuFr1VIVO/ydfmFmZuKyqKBh4hBC4HYd7vP+tOk9BF8oY/1E9sD29yaBWlzSvQ0tWg==" saltValue="ZIN4ZZWUlXk1mA5Dr2UkLA==" spinCount="100000" sheet="1" selectLockedCells="1"/>
  <mergeCells count="71">
    <mergeCell ref="AI41:AN41"/>
    <mergeCell ref="AE41:AH42"/>
    <mergeCell ref="F48:Q48"/>
    <mergeCell ref="R48:V48"/>
    <mergeCell ref="W48:AC48"/>
    <mergeCell ref="I46:AC46"/>
    <mergeCell ref="AI40:AN40"/>
    <mergeCell ref="W40:AC40"/>
    <mergeCell ref="R40:V40"/>
    <mergeCell ref="F40:Q40"/>
    <mergeCell ref="AI39:AN39"/>
    <mergeCell ref="F39:AC39"/>
    <mergeCell ref="AE39:AH40"/>
    <mergeCell ref="A36:AN36"/>
    <mergeCell ref="AI18:AM18"/>
    <mergeCell ref="AE38:AN38"/>
    <mergeCell ref="AJ34:AN34"/>
    <mergeCell ref="AJ29:AN29"/>
    <mergeCell ref="F38:AC38"/>
    <mergeCell ref="AJ30:AN30"/>
    <mergeCell ref="AJ35:AN35"/>
    <mergeCell ref="AC20:AE20"/>
    <mergeCell ref="AJ27:AN27"/>
    <mergeCell ref="B21:H22"/>
    <mergeCell ref="B19:N20"/>
    <mergeCell ref="A21:A22"/>
    <mergeCell ref="A19:A20"/>
    <mergeCell ref="AJ33:AN33"/>
    <mergeCell ref="AK1:AN2"/>
    <mergeCell ref="AG14:AI14"/>
    <mergeCell ref="AE5:AN6"/>
    <mergeCell ref="P14:R14"/>
    <mergeCell ref="F6:S6"/>
    <mergeCell ref="A2:Y3"/>
    <mergeCell ref="M5:P5"/>
    <mergeCell ref="H12:Z12"/>
    <mergeCell ref="J13:L13"/>
    <mergeCell ref="V13:X13"/>
    <mergeCell ref="Y5:AD6"/>
    <mergeCell ref="AE3:AN4"/>
    <mergeCell ref="AH11:AN11"/>
    <mergeCell ref="E7:S7"/>
    <mergeCell ref="E8:S8"/>
    <mergeCell ref="F10:S10"/>
    <mergeCell ref="A42:D42"/>
    <mergeCell ref="AI45:AN45"/>
    <mergeCell ref="S50:AC52"/>
    <mergeCell ref="E51:M51"/>
    <mergeCell ref="E50:Q50"/>
    <mergeCell ref="I47:AC47"/>
    <mergeCell ref="AJ50:AM50"/>
    <mergeCell ref="AE47:AN47"/>
    <mergeCell ref="AI44:AN44"/>
    <mergeCell ref="AJ51:AM51"/>
    <mergeCell ref="AJ49:AM49"/>
    <mergeCell ref="AI42:AN42"/>
    <mergeCell ref="E42:AC45"/>
    <mergeCell ref="AI43:AN43"/>
    <mergeCell ref="AE43:AH44"/>
    <mergeCell ref="I9:S9"/>
    <mergeCell ref="AJ28:AN28"/>
    <mergeCell ref="AM9:AN9"/>
    <mergeCell ref="AJ31:AN31"/>
    <mergeCell ref="AJ32:AN32"/>
    <mergeCell ref="AC22:AE22"/>
    <mergeCell ref="L15:AN15"/>
    <mergeCell ref="AI17:AN17"/>
    <mergeCell ref="AJ26:AN26"/>
    <mergeCell ref="AI20:AM20"/>
    <mergeCell ref="AI22:AM22"/>
    <mergeCell ref="AJ25:AN25"/>
  </mergeCells>
  <printOptions horizontalCentered="1" verticalCentered="1"/>
  <pageMargins left="0" right="0" top="0.5" bottom="0.75" header="0" footer="0"/>
  <pageSetup scale="85" orientation="portrait" r:id="rId1"/>
  <headerFooter scaleWithDoc="0">
    <oddHeader>&amp;C&amp;"Arial Narrow,Bold"&amp;16METROPOLITAN WATER RECLAMATION DISTRICT OF GREATER CHICAGO</oddHeader>
    <oddFooter>&amp;C&amp;"Arial Narrow,Bold"&amp;12The completed RD-925 Form must be postmarked by February 22, 2021 and mailed to:
Metropolitan Water Reclamation District of Greater Chicago, P.O. Box 10687, Chicago, IL 60610-0687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33</xdr:col>
                    <xdr:colOff>142875</xdr:colOff>
                    <xdr:row>7</xdr:row>
                    <xdr:rowOff>19050</xdr:rowOff>
                  </from>
                  <to>
                    <xdr:col>35</xdr:col>
                    <xdr:colOff>0</xdr:colOff>
                    <xdr:row>7</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36</xdr:col>
                    <xdr:colOff>171450</xdr:colOff>
                    <xdr:row>7</xdr:row>
                    <xdr:rowOff>0</xdr:rowOff>
                  </from>
                  <to>
                    <xdr:col>38</xdr:col>
                    <xdr:colOff>19050</xdr:colOff>
                    <xdr:row>8</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19</xdr:col>
                    <xdr:colOff>171450</xdr:colOff>
                    <xdr:row>10</xdr:row>
                    <xdr:rowOff>28575</xdr:rowOff>
                  </from>
                  <to>
                    <xdr:col>21</xdr:col>
                    <xdr:colOff>19050</xdr:colOff>
                    <xdr:row>11</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31</xdr:col>
                    <xdr:colOff>142875</xdr:colOff>
                    <xdr:row>10</xdr:row>
                    <xdr:rowOff>28575</xdr:rowOff>
                  </from>
                  <to>
                    <xdr:col>32</xdr:col>
                    <xdr:colOff>171450</xdr:colOff>
                    <xdr:row>11</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0</xdr:colOff>
                    <xdr:row>12</xdr:row>
                    <xdr:rowOff>19050</xdr:rowOff>
                  </from>
                  <to>
                    <xdr:col>36</xdr:col>
                    <xdr:colOff>28575</xdr:colOff>
                    <xdr:row>13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161925</xdr:colOff>
                    <xdr:row>12</xdr:row>
                    <xdr:rowOff>19050</xdr:rowOff>
                  </from>
                  <to>
                    <xdr:col>39</xdr:col>
                    <xdr:colOff>9525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O68"/>
  <sheetViews>
    <sheetView view="pageBreakPreview" zoomScale="115" zoomScaleNormal="115" zoomScaleSheetLayoutView="115" workbookViewId="0">
      <selection activeCell="G8" sqref="G8:M8"/>
    </sheetView>
  </sheetViews>
  <sheetFormatPr defaultColWidth="2.7109375" defaultRowHeight="15.75" x14ac:dyDescent="0.25"/>
  <cols>
    <col min="1" max="1" width="0.85546875" style="76" customWidth="1"/>
    <col min="2" max="2" width="3.140625" style="76" bestFit="1" customWidth="1"/>
    <col min="3" max="3" width="0.85546875" style="76" customWidth="1"/>
    <col min="4" max="4" width="3.42578125" style="76" bestFit="1" customWidth="1"/>
    <col min="5" max="5" width="3.42578125" style="76" customWidth="1"/>
    <col min="6" max="6" width="0.85546875" style="76" customWidth="1"/>
    <col min="7" max="7" width="2.28515625" style="133" customWidth="1"/>
    <col min="8" max="8" width="0.85546875" style="76" customWidth="1"/>
    <col min="9" max="9" width="2.7109375" style="76" customWidth="1"/>
    <col min="10" max="10" width="2.7109375" style="76"/>
    <col min="11" max="11" width="2.7109375" style="76" customWidth="1"/>
    <col min="12" max="14" width="2.7109375" style="133" customWidth="1"/>
    <col min="15" max="15" width="2.7109375" style="76" customWidth="1"/>
    <col min="16" max="23" width="2.7109375" style="76"/>
    <col min="24" max="24" width="1.28515625" style="76" customWidth="1"/>
    <col min="25" max="25" width="4.7109375" style="76" customWidth="1"/>
    <col min="26" max="26" width="2.7109375" style="76"/>
    <col min="27" max="27" width="2.7109375" style="76" customWidth="1"/>
    <col min="28" max="28" width="2.7109375" style="76"/>
    <col min="29" max="29" width="2.28515625" style="133" customWidth="1"/>
    <col min="30" max="30" width="0.85546875" style="76" customWidth="1"/>
    <col min="31" max="32" width="2.7109375" style="76"/>
    <col min="33" max="33" width="0.7109375" style="76" customWidth="1"/>
    <col min="34" max="34" width="0.85546875" style="76" customWidth="1"/>
    <col min="35" max="35" width="2.28515625" style="76" customWidth="1"/>
    <col min="36" max="39" width="2.7109375" style="76"/>
    <col min="40" max="40" width="2.7109375" style="76" customWidth="1"/>
    <col min="41" max="41" width="0.85546875" style="195" customWidth="1"/>
    <col min="42" max="42" width="2.28515625" style="76" customWidth="1"/>
    <col min="43" max="46" width="2.7109375" style="76"/>
    <col min="47" max="47" width="2.7109375" style="76" customWidth="1"/>
    <col min="48" max="48" width="0.85546875" style="76" customWidth="1"/>
    <col min="49" max="50" width="2.7109375" style="76" hidden="1" customWidth="1"/>
    <col min="51" max="51" width="12.85546875" style="76" hidden="1" customWidth="1"/>
    <col min="52" max="61" width="2.7109375" style="76"/>
    <col min="62" max="62" width="2.7109375" style="76" customWidth="1"/>
    <col min="63" max="79" width="2.7109375" style="76"/>
    <col min="80" max="80" width="3" style="76" bestFit="1" customWidth="1"/>
    <col min="81" max="16384" width="2.7109375" style="76"/>
  </cols>
  <sheetData>
    <row r="1" spans="1:93" s="16" customFormat="1" ht="12" customHeight="1" x14ac:dyDescent="0.25">
      <c r="B1" s="65"/>
      <c r="C1" s="65"/>
      <c r="D1" s="106"/>
      <c r="E1" s="106"/>
      <c r="F1" s="106"/>
      <c r="G1" s="128"/>
      <c r="H1" s="106"/>
      <c r="I1" s="106"/>
      <c r="J1" s="106"/>
      <c r="K1" s="106"/>
      <c r="L1" s="128"/>
      <c r="M1" s="128"/>
      <c r="N1" s="128"/>
      <c r="O1" s="106"/>
      <c r="P1" s="106"/>
      <c r="Q1" s="106"/>
      <c r="R1" s="106"/>
      <c r="S1" s="106"/>
      <c r="T1" s="106"/>
      <c r="U1" s="106"/>
      <c r="V1" s="106"/>
      <c r="W1" s="106"/>
      <c r="X1" s="106"/>
      <c r="Y1" s="106"/>
      <c r="Z1" s="106"/>
      <c r="AA1" s="106"/>
      <c r="AB1" s="106"/>
      <c r="AC1" s="128"/>
      <c r="AD1" s="106"/>
      <c r="AE1" s="106"/>
      <c r="AF1" s="106"/>
      <c r="AG1" s="106"/>
      <c r="AH1" s="106"/>
      <c r="AI1" s="106"/>
      <c r="AJ1" s="106"/>
      <c r="AK1" s="106"/>
      <c r="AL1" s="106"/>
      <c r="AM1" s="106"/>
      <c r="AN1" s="106"/>
      <c r="AO1" s="128"/>
      <c r="AP1" s="106"/>
      <c r="AQ1" s="106"/>
      <c r="AR1" s="106"/>
      <c r="AS1" s="106"/>
      <c r="AT1" s="106"/>
      <c r="AU1" s="106"/>
      <c r="AV1" s="106"/>
      <c r="AW1" s="106"/>
      <c r="AX1" s="106"/>
      <c r="AY1" s="106"/>
      <c r="AZ1" s="65"/>
      <c r="BA1" s="65"/>
      <c r="BB1" s="65"/>
      <c r="BC1" s="65"/>
      <c r="BD1" s="67"/>
      <c r="BE1" s="67"/>
      <c r="BF1" s="67"/>
      <c r="BG1" s="67"/>
      <c r="BI1" s="4"/>
      <c r="BJ1" s="4"/>
      <c r="BK1" s="4"/>
      <c r="BL1" s="4"/>
      <c r="BN1" s="66"/>
      <c r="BO1" s="66"/>
    </row>
    <row r="2" spans="1:93" s="16" customFormat="1" ht="12" customHeight="1" x14ac:dyDescent="0.25">
      <c r="A2" s="491" t="s">
        <v>100</v>
      </c>
      <c r="B2" s="491"/>
      <c r="C2" s="491"/>
      <c r="D2" s="491"/>
      <c r="E2" s="491"/>
      <c r="F2" s="491"/>
      <c r="G2" s="491"/>
      <c r="H2" s="491"/>
      <c r="I2" s="491"/>
      <c r="J2" s="491"/>
      <c r="K2" s="491"/>
      <c r="L2" s="491"/>
      <c r="M2" s="491"/>
      <c r="N2" s="491"/>
      <c r="O2" s="491"/>
      <c r="P2" s="491"/>
      <c r="Q2" s="491"/>
      <c r="R2" s="491"/>
      <c r="S2" s="491"/>
      <c r="T2" s="65"/>
      <c r="U2" s="65"/>
      <c r="V2" s="65"/>
      <c r="W2" s="65"/>
      <c r="X2" s="65"/>
      <c r="Y2" s="65"/>
      <c r="Z2" s="65"/>
      <c r="AA2" s="65"/>
      <c r="AB2" s="65"/>
      <c r="AC2" s="65"/>
      <c r="AD2" s="65"/>
      <c r="AE2" s="65"/>
      <c r="AF2" s="65"/>
      <c r="AG2" s="65"/>
      <c r="AH2" s="65"/>
      <c r="AI2" s="65"/>
      <c r="AJ2" s="65"/>
      <c r="AK2" s="65"/>
      <c r="AL2" s="427" t="str">
        <f>"For the "&amp;'RD925 Form'!AJ49&amp;" Reporting Year"</f>
        <v>For the 2020 Reporting Year</v>
      </c>
      <c r="AM2" s="428"/>
      <c r="AN2" s="428"/>
      <c r="AO2" s="428"/>
      <c r="AP2" s="428"/>
      <c r="AQ2" s="428"/>
      <c r="AR2" s="428"/>
      <c r="AS2" s="428"/>
      <c r="AT2" s="428"/>
      <c r="AU2" s="428"/>
      <c r="AV2" s="65"/>
      <c r="AW2" s="65"/>
      <c r="AY2" s="65"/>
      <c r="AZ2" s="360" t="s">
        <v>151</v>
      </c>
      <c r="BA2" s="360"/>
      <c r="BB2" s="360"/>
      <c r="BC2" s="360"/>
      <c r="BD2" s="360"/>
      <c r="BE2" s="360"/>
      <c r="BF2" s="360"/>
      <c r="BG2" s="360"/>
      <c r="BH2" s="360"/>
      <c r="BI2" s="360"/>
      <c r="BJ2" s="360"/>
      <c r="BK2" s="360"/>
      <c r="BL2" s="360"/>
      <c r="BM2" s="360"/>
      <c r="BN2" s="360"/>
      <c r="BO2" s="360"/>
      <c r="BP2" s="360"/>
      <c r="BQ2" s="360"/>
      <c r="BR2" s="360"/>
      <c r="BS2" s="360"/>
      <c r="BT2" s="360"/>
      <c r="BU2" s="360"/>
      <c r="BV2" s="360"/>
      <c r="BW2" s="360"/>
      <c r="BX2" s="360"/>
      <c r="BY2" s="360"/>
      <c r="BZ2" s="360"/>
      <c r="CA2" s="360"/>
      <c r="CB2" s="360"/>
      <c r="CC2" s="360"/>
      <c r="CD2" s="360"/>
      <c r="CE2" s="360"/>
      <c r="CF2" s="360"/>
      <c r="CG2" s="360"/>
      <c r="CH2" s="360"/>
      <c r="CI2" s="360"/>
      <c r="CJ2" s="360"/>
      <c r="CK2" s="360"/>
      <c r="CL2" s="360"/>
      <c r="CM2" s="360"/>
      <c r="CN2" s="360"/>
      <c r="CO2" s="360"/>
    </row>
    <row r="3" spans="1:93" ht="12" customHeight="1" x14ac:dyDescent="0.25">
      <c r="AL3" s="428"/>
      <c r="AM3" s="428"/>
      <c r="AN3" s="428"/>
      <c r="AO3" s="428"/>
      <c r="AP3" s="428"/>
      <c r="AQ3" s="428"/>
      <c r="AR3" s="428"/>
      <c r="AS3" s="428"/>
      <c r="AT3" s="428"/>
      <c r="AU3" s="428"/>
    </row>
    <row r="4" spans="1:93" x14ac:dyDescent="0.25">
      <c r="A4" s="492" t="s">
        <v>192</v>
      </c>
      <c r="B4" s="492"/>
      <c r="C4" s="492"/>
      <c r="D4" s="492"/>
      <c r="E4" s="492"/>
      <c r="F4" s="492"/>
      <c r="G4" s="492"/>
      <c r="H4" s="492"/>
      <c r="I4" s="492"/>
      <c r="J4" s="492"/>
      <c r="K4" s="492"/>
      <c r="L4" s="492"/>
      <c r="M4" s="492"/>
      <c r="N4" s="492"/>
      <c r="O4" s="492"/>
      <c r="P4" s="492"/>
      <c r="Q4" s="492"/>
      <c r="AN4" s="25"/>
      <c r="AO4" s="25"/>
      <c r="AP4" s="25"/>
      <c r="AQ4" s="25"/>
      <c r="AR4" s="25"/>
      <c r="AS4" s="25"/>
      <c r="AT4" s="5"/>
      <c r="AU4" s="1"/>
      <c r="BA4" s="462" t="s">
        <v>152</v>
      </c>
      <c r="BB4" s="462"/>
      <c r="BC4" s="462"/>
      <c r="BD4" s="462"/>
      <c r="BE4" s="462"/>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c r="CF4" s="462"/>
      <c r="CG4" s="462"/>
      <c r="CH4" s="462"/>
      <c r="CI4" s="462"/>
      <c r="CJ4" s="462"/>
      <c r="CK4" s="462"/>
      <c r="CL4" s="462"/>
      <c r="CM4" s="462"/>
      <c r="CN4" s="462"/>
      <c r="CO4" s="462"/>
    </row>
    <row r="5" spans="1:93" ht="10.5" customHeight="1" x14ac:dyDescent="0.25">
      <c r="B5" s="75"/>
      <c r="C5" s="75"/>
      <c r="AN5" s="25"/>
      <c r="AO5" s="25"/>
      <c r="AP5" s="25"/>
      <c r="AQ5" s="25"/>
      <c r="AR5" s="25"/>
      <c r="AS5" s="25"/>
      <c r="AT5" s="5"/>
      <c r="AU5" s="1"/>
      <c r="BA5" s="462"/>
      <c r="BB5" s="462"/>
      <c r="BC5" s="462"/>
      <c r="BD5" s="462"/>
      <c r="BE5" s="462"/>
      <c r="BF5" s="462"/>
      <c r="BG5" s="462"/>
      <c r="BH5" s="462"/>
      <c r="BI5" s="462"/>
      <c r="BJ5" s="462"/>
      <c r="BK5" s="462"/>
      <c r="BL5" s="462"/>
      <c r="BM5" s="462"/>
      <c r="BN5" s="462"/>
      <c r="BO5" s="462"/>
      <c r="BP5" s="462"/>
      <c r="BQ5" s="462"/>
      <c r="BR5" s="462"/>
      <c r="BS5" s="462"/>
      <c r="BT5" s="462"/>
      <c r="BU5" s="462"/>
      <c r="BV5" s="462"/>
      <c r="BW5" s="462"/>
      <c r="BX5" s="462"/>
      <c r="BY5" s="462"/>
      <c r="BZ5" s="462"/>
      <c r="CA5" s="462"/>
      <c r="CB5" s="462"/>
      <c r="CC5" s="462"/>
      <c r="CD5" s="462"/>
      <c r="CE5" s="462"/>
      <c r="CF5" s="462"/>
      <c r="CG5" s="462"/>
      <c r="CH5" s="462"/>
      <c r="CI5" s="462"/>
      <c r="CJ5" s="462"/>
      <c r="CK5" s="462"/>
      <c r="CL5" s="462"/>
      <c r="CM5" s="462"/>
      <c r="CN5" s="462"/>
      <c r="CO5" s="462"/>
    </row>
    <row r="6" spans="1:93" ht="3.95" customHeight="1" x14ac:dyDescent="0.25">
      <c r="B6" s="75"/>
      <c r="C6" s="75"/>
      <c r="F6" s="117"/>
      <c r="G6" s="117"/>
      <c r="H6" s="117"/>
      <c r="I6" s="117"/>
      <c r="J6" s="117"/>
      <c r="K6" s="117"/>
      <c r="L6" s="117"/>
      <c r="M6" s="117"/>
      <c r="N6" s="117"/>
      <c r="O6" s="117"/>
      <c r="P6" s="117"/>
      <c r="Q6" s="117"/>
      <c r="R6" s="117"/>
      <c r="S6" s="117"/>
      <c r="T6" s="117"/>
      <c r="U6" s="117"/>
      <c r="V6" s="117"/>
      <c r="W6" s="117"/>
      <c r="X6" s="117"/>
      <c r="Y6" s="117"/>
      <c r="Z6" s="117"/>
      <c r="AA6" s="156"/>
      <c r="AB6" s="156"/>
      <c r="AC6" s="156"/>
      <c r="AD6" s="156"/>
      <c r="AE6" s="156"/>
      <c r="AF6" s="156"/>
      <c r="AG6" s="156"/>
      <c r="AH6" s="156"/>
      <c r="AI6" s="156"/>
      <c r="AJ6" s="156"/>
      <c r="AK6" s="156"/>
      <c r="AL6" s="156"/>
      <c r="AM6" s="156"/>
      <c r="AN6" s="156"/>
      <c r="AO6" s="156"/>
      <c r="AP6" s="156"/>
      <c r="AQ6" s="156"/>
      <c r="AR6" s="156"/>
      <c r="AS6" s="156"/>
      <c r="AT6" s="156"/>
      <c r="AU6" s="156"/>
      <c r="AV6" s="156"/>
      <c r="AW6" s="77"/>
      <c r="AX6" s="77"/>
      <c r="AY6" s="77"/>
      <c r="AZ6" s="78"/>
      <c r="BA6" s="462"/>
      <c r="BB6" s="462"/>
      <c r="BC6" s="462"/>
      <c r="BD6" s="462"/>
      <c r="BE6" s="462"/>
      <c r="BF6" s="462"/>
      <c r="BG6" s="462"/>
      <c r="BH6" s="462"/>
      <c r="BI6" s="462"/>
      <c r="BJ6" s="462"/>
      <c r="BK6" s="462"/>
      <c r="BL6" s="462"/>
      <c r="BM6" s="462"/>
      <c r="BN6" s="462"/>
      <c r="BO6" s="462"/>
      <c r="BP6" s="462"/>
      <c r="BQ6" s="462"/>
      <c r="BR6" s="462"/>
      <c r="BS6" s="462"/>
      <c r="BT6" s="462"/>
      <c r="BU6" s="462"/>
      <c r="BV6" s="462"/>
      <c r="BW6" s="462"/>
      <c r="BX6" s="462"/>
      <c r="BY6" s="462"/>
      <c r="BZ6" s="462"/>
      <c r="CA6" s="462"/>
      <c r="CB6" s="462"/>
      <c r="CC6" s="462"/>
      <c r="CD6" s="462"/>
      <c r="CE6" s="462"/>
      <c r="CF6" s="462"/>
      <c r="CG6" s="462"/>
      <c r="CH6" s="462"/>
      <c r="CI6" s="462"/>
      <c r="CJ6" s="462"/>
      <c r="CK6" s="462"/>
      <c r="CL6" s="462"/>
      <c r="CM6" s="462"/>
      <c r="CN6" s="462"/>
      <c r="CO6" s="462"/>
    </row>
    <row r="7" spans="1:93" s="5" customFormat="1" ht="24.75" customHeight="1" x14ac:dyDescent="0.2">
      <c r="F7" s="159"/>
      <c r="G7" s="126"/>
      <c r="H7" s="490"/>
      <c r="I7" s="490"/>
      <c r="J7" s="490"/>
      <c r="K7" s="490"/>
      <c r="L7" s="490"/>
      <c r="M7" s="490"/>
      <c r="N7" s="159"/>
      <c r="O7" s="486" t="s">
        <v>93</v>
      </c>
      <c r="P7" s="486"/>
      <c r="Q7" s="109"/>
      <c r="R7" s="486" t="s">
        <v>93</v>
      </c>
      <c r="S7" s="486"/>
      <c r="T7" s="110"/>
      <c r="U7" s="486" t="s">
        <v>93</v>
      </c>
      <c r="V7" s="486"/>
      <c r="W7" s="110"/>
      <c r="X7" s="486" t="s">
        <v>93</v>
      </c>
      <c r="Y7" s="486"/>
      <c r="Z7" s="111"/>
      <c r="AA7" s="488" t="s">
        <v>93</v>
      </c>
      <c r="AB7" s="488"/>
      <c r="AC7" s="132"/>
      <c r="AD7" s="112"/>
      <c r="AE7" s="488" t="s">
        <v>93</v>
      </c>
      <c r="AF7" s="488"/>
      <c r="AG7" s="488"/>
      <c r="AH7" s="494"/>
      <c r="AI7" s="494"/>
      <c r="AJ7" s="486" t="s">
        <v>93</v>
      </c>
      <c r="AK7" s="486"/>
      <c r="AL7" s="109"/>
      <c r="AM7" s="486" t="s">
        <v>93</v>
      </c>
      <c r="AN7" s="486"/>
      <c r="AO7" s="486"/>
      <c r="AP7" s="486"/>
      <c r="AQ7" s="486" t="s">
        <v>93</v>
      </c>
      <c r="AR7" s="486"/>
      <c r="AS7" s="109"/>
      <c r="AT7" s="486" t="s">
        <v>93</v>
      </c>
      <c r="AU7" s="486"/>
      <c r="AV7" s="159"/>
      <c r="BA7" s="462"/>
      <c r="BB7" s="462"/>
      <c r="BC7" s="462"/>
      <c r="BD7" s="462"/>
      <c r="BE7" s="462"/>
      <c r="BF7" s="462"/>
      <c r="BG7" s="462"/>
      <c r="BH7" s="462"/>
      <c r="BI7" s="462"/>
      <c r="BJ7" s="462"/>
      <c r="BK7" s="462"/>
      <c r="BL7" s="462"/>
      <c r="BM7" s="462"/>
      <c r="BN7" s="462"/>
      <c r="BO7" s="462"/>
      <c r="BP7" s="462"/>
      <c r="BQ7" s="462"/>
      <c r="BR7" s="462"/>
      <c r="BS7" s="462"/>
      <c r="BT7" s="462"/>
      <c r="BU7" s="462"/>
      <c r="BV7" s="462"/>
      <c r="BW7" s="462"/>
      <c r="BX7" s="462"/>
      <c r="BY7" s="462"/>
      <c r="BZ7" s="462"/>
      <c r="CA7" s="462"/>
      <c r="CB7" s="462"/>
      <c r="CC7" s="462"/>
      <c r="CD7" s="462"/>
      <c r="CE7" s="462"/>
      <c r="CF7" s="462"/>
      <c r="CG7" s="462"/>
      <c r="CH7" s="462"/>
      <c r="CI7" s="462"/>
      <c r="CJ7" s="462"/>
      <c r="CK7" s="462"/>
      <c r="CL7" s="462"/>
      <c r="CM7" s="462"/>
      <c r="CN7" s="462"/>
      <c r="CO7" s="462"/>
    </row>
    <row r="8" spans="1:93" s="10" customFormat="1" ht="15.95" customHeight="1" x14ac:dyDescent="0.25">
      <c r="A8" s="461" t="s">
        <v>33</v>
      </c>
      <c r="B8" s="461"/>
      <c r="C8" s="461"/>
      <c r="D8" s="461"/>
      <c r="E8" s="461"/>
      <c r="F8" s="159"/>
      <c r="G8" s="493"/>
      <c r="H8" s="493"/>
      <c r="I8" s="493"/>
      <c r="J8" s="493"/>
      <c r="K8" s="493"/>
      <c r="L8" s="493"/>
      <c r="M8" s="493"/>
      <c r="N8" s="161" t="s">
        <v>59</v>
      </c>
      <c r="O8" s="487"/>
      <c r="P8" s="487"/>
      <c r="Q8" s="297"/>
      <c r="R8" s="487"/>
      <c r="S8" s="487"/>
      <c r="T8" s="297"/>
      <c r="U8" s="487"/>
      <c r="V8" s="487"/>
      <c r="W8" s="297"/>
      <c r="X8" s="487"/>
      <c r="Y8" s="487"/>
      <c r="Z8" s="297"/>
      <c r="AA8" s="489"/>
      <c r="AB8" s="489"/>
      <c r="AC8" s="445"/>
      <c r="AD8" s="445"/>
      <c r="AE8" s="489"/>
      <c r="AF8" s="489"/>
      <c r="AG8" s="489"/>
      <c r="AH8" s="445"/>
      <c r="AI8" s="445"/>
      <c r="AJ8" s="487"/>
      <c r="AK8" s="487"/>
      <c r="AL8" s="297"/>
      <c r="AM8" s="487"/>
      <c r="AN8" s="487"/>
      <c r="AO8" s="445"/>
      <c r="AP8" s="445"/>
      <c r="AQ8" s="487"/>
      <c r="AR8" s="487"/>
      <c r="AS8" s="297"/>
      <c r="AT8" s="487"/>
      <c r="AU8" s="487"/>
      <c r="AV8" s="166"/>
      <c r="AY8" s="348">
        <f>SUM(O9,
IF(Q9="-", -R9, R9),
IF(T9="-", -U9, U9),
IF(W9="-",-X9,X9),
IF(Z9="-", -AA9,AA9),
IF(AC9="-", -AE9, AE9),
IF(AH9="-", -AJ9, AJ9),
IF(AL9="-",  -AM9, AM9),
IF(AO9="-", -AQ9, AQ9),
IF(AS9="-", -AT9, AT9))</f>
        <v>0</v>
      </c>
      <c r="BA8" s="231"/>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131"/>
    </row>
    <row r="9" spans="1:93" s="10" customFormat="1" ht="15.95" hidden="1" customHeight="1" x14ac:dyDescent="0.25">
      <c r="A9" s="448" t="s">
        <v>33</v>
      </c>
      <c r="B9" s="448"/>
      <c r="C9" s="448"/>
      <c r="D9" s="448"/>
      <c r="E9" s="448"/>
      <c r="F9" s="354"/>
      <c r="G9" s="449" t="str">
        <f>G8&amp;"-Formula"</f>
        <v>-Formula</v>
      </c>
      <c r="H9" s="449"/>
      <c r="I9" s="449"/>
      <c r="J9" s="449"/>
      <c r="K9" s="449"/>
      <c r="L9" s="449"/>
      <c r="M9" s="449"/>
      <c r="N9" s="355" t="s">
        <v>59</v>
      </c>
      <c r="O9" s="442">
        <f>IFERROR(SUMIF($B$30:$B$49,O8,$AQ$30:$AQ$49),"")</f>
        <v>0</v>
      </c>
      <c r="P9" s="442"/>
      <c r="Q9" s="356">
        <f>Q8</f>
        <v>0</v>
      </c>
      <c r="R9" s="442">
        <f>IFERROR(SUMIF($B$30:$B$49,R8,$AQ$30:$AQ$49),"")</f>
        <v>0</v>
      </c>
      <c r="S9" s="442"/>
      <c r="T9" s="356">
        <f>T8</f>
        <v>0</v>
      </c>
      <c r="U9" s="442">
        <f>IFERROR(SUMIF($B$30:$B$49,U8,$AQ$30:$AQ$49),"")</f>
        <v>0</v>
      </c>
      <c r="V9" s="442"/>
      <c r="W9" s="356">
        <f>W8</f>
        <v>0</v>
      </c>
      <c r="X9" s="442">
        <f>IFERROR(SUMIF($B$30:$B$49,X8,$AQ$30:$AQ$49),"")</f>
        <v>0</v>
      </c>
      <c r="Y9" s="442"/>
      <c r="Z9" s="356">
        <f>Z8</f>
        <v>0</v>
      </c>
      <c r="AA9" s="442">
        <f>IFERROR(SUMIF($B$30:$B$49,AA8,$AQ$30:$AQ$49),"")</f>
        <v>0</v>
      </c>
      <c r="AB9" s="442"/>
      <c r="AC9" s="446">
        <f>AC8</f>
        <v>0</v>
      </c>
      <c r="AD9" s="446"/>
      <c r="AE9" s="447">
        <f>IFERROR(SUMIF($B$30:$B$49,AE8,$AQ$30:$AQ$49),"")</f>
        <v>0</v>
      </c>
      <c r="AF9" s="447"/>
      <c r="AG9" s="447"/>
      <c r="AH9" s="446">
        <f>AH8</f>
        <v>0</v>
      </c>
      <c r="AI9" s="446"/>
      <c r="AJ9" s="442">
        <f>IFERROR(SUMIF($B$30:$B$49,AJ8,$AQ$30:$AQ$49),"")</f>
        <v>0</v>
      </c>
      <c r="AK9" s="442"/>
      <c r="AL9" s="356">
        <f>AL8</f>
        <v>0</v>
      </c>
      <c r="AM9" s="442">
        <f>IFERROR(SUMIF($B$30:$B$49,AM8,$AQ$30:$AQ$49),"")</f>
        <v>0</v>
      </c>
      <c r="AN9" s="442"/>
      <c r="AO9" s="446">
        <f>AO8</f>
        <v>0</v>
      </c>
      <c r="AP9" s="446"/>
      <c r="AQ9" s="442">
        <f>IFERROR(SUMIF($B$30:$B$49,AQ8,$AQ$30:$AQ$49),"")</f>
        <v>0</v>
      </c>
      <c r="AR9" s="442"/>
      <c r="AS9" s="356">
        <f>AS8</f>
        <v>0</v>
      </c>
      <c r="AT9" s="442">
        <f>IFERROR(SUMIF($B$30:$B$49,AT8,$AQ$30:$AQ$49),"")</f>
        <v>0</v>
      </c>
      <c r="AU9" s="442"/>
      <c r="AV9" s="166"/>
      <c r="AY9" s="348">
        <f>SUM(O10,
IF(Q10="-", -R10, R10),
IF(T10="-", -U10, U10),
IF(W10="-",-X10,X10),
IF(Z10="-", -AA10,AA10),
IF(AC10="-", -AE10, AE10),
IF(AH10="-", -AJ10, AJ10),
IF(AL10="-",  -AM10, AM10),
IF(AO10="-", -AQ10, AQ10),
IF(AS10="-", -AT10, AT10))</f>
        <v>0</v>
      </c>
      <c r="BA9" s="231"/>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4"/>
      <c r="CC9" s="344"/>
      <c r="CD9" s="344"/>
      <c r="CE9" s="344"/>
      <c r="CF9" s="344"/>
      <c r="CG9" s="344"/>
      <c r="CH9" s="344"/>
      <c r="CI9" s="344"/>
      <c r="CJ9" s="344"/>
      <c r="CK9" s="344"/>
      <c r="CL9" s="344"/>
      <c r="CM9" s="131"/>
    </row>
    <row r="10" spans="1:93" s="5" customFormat="1" ht="15.95" customHeight="1" x14ac:dyDescent="0.25">
      <c r="A10" s="461" t="s">
        <v>33</v>
      </c>
      <c r="B10" s="461"/>
      <c r="C10" s="461"/>
      <c r="D10" s="461"/>
      <c r="E10" s="461"/>
      <c r="F10" s="159"/>
      <c r="G10" s="450"/>
      <c r="H10" s="450"/>
      <c r="I10" s="450"/>
      <c r="J10" s="450"/>
      <c r="K10" s="450"/>
      <c r="L10" s="450"/>
      <c r="M10" s="450"/>
      <c r="N10" s="161" t="s">
        <v>59</v>
      </c>
      <c r="O10" s="443"/>
      <c r="P10" s="443"/>
      <c r="Q10" s="297"/>
      <c r="R10" s="443"/>
      <c r="S10" s="443"/>
      <c r="T10" s="297"/>
      <c r="U10" s="443"/>
      <c r="V10" s="443"/>
      <c r="W10" s="297"/>
      <c r="X10" s="443"/>
      <c r="Y10" s="443"/>
      <c r="Z10" s="297"/>
      <c r="AA10" s="444"/>
      <c r="AB10" s="444"/>
      <c r="AC10" s="445"/>
      <c r="AD10" s="445"/>
      <c r="AE10" s="444"/>
      <c r="AF10" s="444"/>
      <c r="AG10" s="444"/>
      <c r="AH10" s="445"/>
      <c r="AI10" s="445"/>
      <c r="AJ10" s="443"/>
      <c r="AK10" s="443"/>
      <c r="AL10" s="297"/>
      <c r="AM10" s="443"/>
      <c r="AN10" s="443"/>
      <c r="AO10" s="445"/>
      <c r="AP10" s="445"/>
      <c r="AQ10" s="443"/>
      <c r="AR10" s="443"/>
      <c r="AS10" s="297"/>
      <c r="AT10" s="443"/>
      <c r="AU10" s="443"/>
      <c r="AV10" s="158"/>
      <c r="AY10" s="348">
        <f t="shared" ref="AY10:AY23" si="0">SUM(O11,
IF(Q11="-", -R11, R11),
IF(T11="-", -U11, U11),
IF(W11="-",-X11,X11),
IF(Z11="-", -AA11,AA11),
IF(AC11="-", -AE11, AE11),
IF(AH11="-", -AJ11, AJ11),
IF(AL11="-",  -AM11, AM11),
IF(AO11="-", -AQ11, AQ11),
IF(AS11="-", -AT11, AT11))</f>
        <v>0</v>
      </c>
      <c r="BA10" s="454" t="s">
        <v>262</v>
      </c>
      <c r="BB10" s="454"/>
      <c r="BC10" s="454"/>
      <c r="BD10" s="454"/>
      <c r="BE10" s="454"/>
      <c r="BF10" s="454"/>
      <c r="BG10" s="454"/>
      <c r="BH10" s="454"/>
      <c r="BI10" s="454"/>
      <c r="BJ10" s="454"/>
      <c r="BK10" s="454"/>
      <c r="BL10" s="454"/>
      <c r="BM10" s="454"/>
      <c r="BN10" s="454"/>
      <c r="BO10" s="454"/>
      <c r="BP10" s="454"/>
      <c r="BQ10" s="454"/>
      <c r="BR10" s="455"/>
      <c r="BS10" s="455"/>
      <c r="BT10" s="455"/>
      <c r="BU10" s="455"/>
      <c r="BV10" s="320"/>
      <c r="BW10" s="320"/>
      <c r="BX10" s="320"/>
      <c r="BY10" s="320"/>
      <c r="BZ10" s="320"/>
      <c r="CA10" s="320"/>
      <c r="CB10" s="320"/>
      <c r="CC10" s="320"/>
      <c r="CD10" s="320"/>
      <c r="CE10" s="320"/>
      <c r="CF10" s="320"/>
      <c r="CG10" s="320"/>
      <c r="CH10" s="320"/>
      <c r="CI10" s="320"/>
      <c r="CJ10" s="320"/>
      <c r="CK10" s="320"/>
      <c r="CL10" s="320"/>
      <c r="CM10" s="320"/>
      <c r="CN10" s="320"/>
      <c r="CO10" s="320"/>
    </row>
    <row r="11" spans="1:93" s="10" customFormat="1" ht="15.95" hidden="1" customHeight="1" x14ac:dyDescent="0.25">
      <c r="A11" s="448" t="s">
        <v>33</v>
      </c>
      <c r="B11" s="448"/>
      <c r="C11" s="448"/>
      <c r="D11" s="448"/>
      <c r="E11" s="448"/>
      <c r="F11" s="354"/>
      <c r="G11" s="449" t="str">
        <f>G10&amp;"-Formula"</f>
        <v>-Formula</v>
      </c>
      <c r="H11" s="449"/>
      <c r="I11" s="449"/>
      <c r="J11" s="449"/>
      <c r="K11" s="449"/>
      <c r="L11" s="449"/>
      <c r="M11" s="449"/>
      <c r="N11" s="355" t="s">
        <v>59</v>
      </c>
      <c r="O11" s="442">
        <f>IFERROR(SUMIF($B$30:$B$49,O10,$AQ$30:$AQ$49),"")</f>
        <v>0</v>
      </c>
      <c r="P11" s="442"/>
      <c r="Q11" s="356">
        <f>Q10</f>
        <v>0</v>
      </c>
      <c r="R11" s="442">
        <f>IFERROR(SUMIF($B$30:$B$49,R10,$AQ$30:$AQ$49),"")</f>
        <v>0</v>
      </c>
      <c r="S11" s="442"/>
      <c r="T11" s="356">
        <f>T10</f>
        <v>0</v>
      </c>
      <c r="U11" s="442">
        <f>IFERROR(SUMIF($B$30:$B$49,U10,$AQ$30:$AQ$49),"")</f>
        <v>0</v>
      </c>
      <c r="V11" s="442"/>
      <c r="W11" s="356">
        <f>W10</f>
        <v>0</v>
      </c>
      <c r="X11" s="442">
        <f>IFERROR(SUMIF($B$30:$B$49,X10,$AQ$30:$AQ$49),"")</f>
        <v>0</v>
      </c>
      <c r="Y11" s="442"/>
      <c r="Z11" s="356">
        <f>Z10</f>
        <v>0</v>
      </c>
      <c r="AA11" s="442">
        <f>IFERROR(SUMIF($B$30:$B$49,AA10,$AQ$30:$AQ$49),"")</f>
        <v>0</v>
      </c>
      <c r="AB11" s="442"/>
      <c r="AC11" s="446">
        <f>AC10</f>
        <v>0</v>
      </c>
      <c r="AD11" s="446"/>
      <c r="AE11" s="447">
        <f>IFERROR(SUMIF($B$30:$B$49,AE10,$AQ$30:$AQ$49),"")</f>
        <v>0</v>
      </c>
      <c r="AF11" s="447"/>
      <c r="AG11" s="447"/>
      <c r="AH11" s="446">
        <f>AH10</f>
        <v>0</v>
      </c>
      <c r="AI11" s="446"/>
      <c r="AJ11" s="442">
        <f>IFERROR(SUMIF($B$30:$B$49,AJ10,$AQ$30:$AQ$49),"")</f>
        <v>0</v>
      </c>
      <c r="AK11" s="442"/>
      <c r="AL11" s="356">
        <f>AL10</f>
        <v>0</v>
      </c>
      <c r="AM11" s="442">
        <f>IFERROR(SUMIF($B$30:$B$49,AM10,$AQ$30:$AQ$49),"")</f>
        <v>0</v>
      </c>
      <c r="AN11" s="442"/>
      <c r="AO11" s="446">
        <f>AO10</f>
        <v>0</v>
      </c>
      <c r="AP11" s="446"/>
      <c r="AQ11" s="442">
        <f>IFERROR(SUMIF($B$30:$B$49,AQ10,$AQ$30:$AQ$49),"")</f>
        <v>0</v>
      </c>
      <c r="AR11" s="442"/>
      <c r="AS11" s="356">
        <f>AS10</f>
        <v>0</v>
      </c>
      <c r="AT11" s="442">
        <f>IFERROR(SUMIF($B$30:$B$49,AT10,$AQ$30:$AQ$49),"")</f>
        <v>0</v>
      </c>
      <c r="AU11" s="442"/>
      <c r="AV11" s="166"/>
      <c r="AY11" s="348">
        <f t="shared" si="0"/>
        <v>0</v>
      </c>
      <c r="BA11" s="231"/>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4"/>
      <c r="CC11" s="344"/>
      <c r="CD11" s="344"/>
      <c r="CE11" s="344"/>
      <c r="CF11" s="344"/>
      <c r="CG11" s="344"/>
      <c r="CH11" s="344"/>
      <c r="CI11" s="344"/>
      <c r="CJ11" s="344"/>
      <c r="CK11" s="344"/>
      <c r="CL11" s="344"/>
      <c r="CM11" s="131"/>
    </row>
    <row r="12" spans="1:93" s="10" customFormat="1" ht="15.95" customHeight="1" x14ac:dyDescent="0.25">
      <c r="A12" s="461" t="s">
        <v>33</v>
      </c>
      <c r="B12" s="461"/>
      <c r="C12" s="461"/>
      <c r="D12" s="461"/>
      <c r="E12" s="461"/>
      <c r="F12" s="159"/>
      <c r="G12" s="450"/>
      <c r="H12" s="450"/>
      <c r="I12" s="450"/>
      <c r="J12" s="450"/>
      <c r="K12" s="450"/>
      <c r="L12" s="450"/>
      <c r="M12" s="450"/>
      <c r="N12" s="161" t="s">
        <v>59</v>
      </c>
      <c r="O12" s="443"/>
      <c r="P12" s="443"/>
      <c r="Q12" s="297"/>
      <c r="R12" s="443"/>
      <c r="S12" s="443"/>
      <c r="T12" s="297"/>
      <c r="U12" s="443"/>
      <c r="V12" s="443"/>
      <c r="W12" s="297"/>
      <c r="X12" s="443"/>
      <c r="Y12" s="443"/>
      <c r="Z12" s="297"/>
      <c r="AA12" s="444"/>
      <c r="AB12" s="444"/>
      <c r="AC12" s="445"/>
      <c r="AD12" s="445"/>
      <c r="AE12" s="444"/>
      <c r="AF12" s="444"/>
      <c r="AG12" s="444"/>
      <c r="AH12" s="445"/>
      <c r="AI12" s="445"/>
      <c r="AJ12" s="443"/>
      <c r="AK12" s="443"/>
      <c r="AL12" s="297"/>
      <c r="AM12" s="443"/>
      <c r="AN12" s="443"/>
      <c r="AO12" s="445"/>
      <c r="AP12" s="445"/>
      <c r="AQ12" s="443"/>
      <c r="AR12" s="443"/>
      <c r="AS12" s="297"/>
      <c r="AT12" s="443"/>
      <c r="AU12" s="443"/>
      <c r="AV12" s="167"/>
      <c r="AY12" s="348">
        <f>SUM(O13,
IF(Q13="-", -R13, R13),
IF(T13="-", -U13, U13),
IF(W13="-",-X13,X13),
IF(Z13="-", -AA13,AA13),
IF(AC13="-", -AE13, AE13),
IF(AH13="-", -AJ13, AJ13),
IF(AL13="-",  -AM13, AM13),
IF(AO13="-", -AQ13, AQ13),
IF(AS13="-", -AT13, AT13))</f>
        <v>0</v>
      </c>
      <c r="BA12" s="505" t="s">
        <v>161</v>
      </c>
      <c r="BB12" s="505"/>
      <c r="BC12" s="505"/>
      <c r="BD12" s="505"/>
      <c r="BE12" s="505"/>
      <c r="BF12" s="505"/>
      <c r="BG12" s="505"/>
      <c r="BH12" s="505"/>
      <c r="BI12" s="505"/>
      <c r="BJ12" s="505"/>
      <c r="BK12" s="505"/>
      <c r="BL12" s="505"/>
      <c r="BM12" s="505"/>
      <c r="BN12" s="505"/>
      <c r="BO12" s="505"/>
      <c r="BP12" s="505"/>
      <c r="BQ12" s="505"/>
      <c r="BR12" s="505"/>
      <c r="BS12" s="505"/>
      <c r="BT12" s="505"/>
      <c r="BU12" s="505"/>
      <c r="BV12" s="505"/>
      <c r="BW12" s="505"/>
      <c r="BX12" s="505"/>
      <c r="BY12" s="505"/>
      <c r="BZ12" s="505"/>
      <c r="CA12" s="505"/>
      <c r="CB12" s="505"/>
      <c r="CC12" s="505"/>
      <c r="CD12" s="505"/>
      <c r="CE12" s="505"/>
      <c r="CF12" s="505"/>
      <c r="CG12" s="505"/>
      <c r="CH12" s="505"/>
      <c r="CI12" s="505"/>
      <c r="CJ12" s="505"/>
      <c r="CK12" s="505"/>
      <c r="CL12" s="505"/>
      <c r="CM12" s="505"/>
      <c r="CN12" s="505"/>
      <c r="CO12" s="505"/>
    </row>
    <row r="13" spans="1:93" s="10" customFormat="1" ht="15.95" hidden="1" customHeight="1" x14ac:dyDescent="0.25">
      <c r="A13" s="448" t="s">
        <v>33</v>
      </c>
      <c r="B13" s="448"/>
      <c r="C13" s="448"/>
      <c r="D13" s="448"/>
      <c r="E13" s="448"/>
      <c r="F13" s="354"/>
      <c r="G13" s="449" t="str">
        <f>G12&amp;"-Formula"</f>
        <v>-Formula</v>
      </c>
      <c r="H13" s="449"/>
      <c r="I13" s="449"/>
      <c r="J13" s="449"/>
      <c r="K13" s="449"/>
      <c r="L13" s="449"/>
      <c r="M13" s="449"/>
      <c r="N13" s="355" t="s">
        <v>59</v>
      </c>
      <c r="O13" s="442">
        <f>IFERROR(SUMIF($B$30:$B$49,O12,$AQ$30:$AQ$49),"")</f>
        <v>0</v>
      </c>
      <c r="P13" s="442"/>
      <c r="Q13" s="356">
        <f>Q12</f>
        <v>0</v>
      </c>
      <c r="R13" s="442">
        <f>IFERROR(SUMIF($B$30:$B$49,R12,$AQ$30:$AQ$49),"")</f>
        <v>0</v>
      </c>
      <c r="S13" s="442"/>
      <c r="T13" s="356">
        <f>T12</f>
        <v>0</v>
      </c>
      <c r="U13" s="442">
        <f>IFERROR(SUMIF($B$30:$B$49,U12,$AQ$30:$AQ$49),"")</f>
        <v>0</v>
      </c>
      <c r="V13" s="442"/>
      <c r="W13" s="356">
        <f>W12</f>
        <v>0</v>
      </c>
      <c r="X13" s="442">
        <f>IFERROR(SUMIF($B$30:$B$49,X12,$AQ$30:$AQ$49),"")</f>
        <v>0</v>
      </c>
      <c r="Y13" s="442"/>
      <c r="Z13" s="356">
        <f>Z12</f>
        <v>0</v>
      </c>
      <c r="AA13" s="442">
        <f>IFERROR(SUMIF($B$30:$B$49,AA12,$AQ$30:$AQ$49),"")</f>
        <v>0</v>
      </c>
      <c r="AB13" s="442"/>
      <c r="AC13" s="446">
        <f>AC12</f>
        <v>0</v>
      </c>
      <c r="AD13" s="446"/>
      <c r="AE13" s="452">
        <f>IFERROR(SUMIF($B$30:$B$49,AE12,$AQ$30:$AQ$49),"")</f>
        <v>0</v>
      </c>
      <c r="AF13" s="452"/>
      <c r="AG13" s="452"/>
      <c r="AH13" s="446">
        <f>AH12</f>
        <v>0</v>
      </c>
      <c r="AI13" s="446"/>
      <c r="AJ13" s="442">
        <f>IFERROR(SUMIF($B$30:$B$49,AJ12,$AQ$30:$AQ$49),"")</f>
        <v>0</v>
      </c>
      <c r="AK13" s="442"/>
      <c r="AL13" s="356">
        <f>AL12</f>
        <v>0</v>
      </c>
      <c r="AM13" s="442">
        <f>IFERROR(SUMIF($B$30:$B$49,AM12,$AQ$30:$AQ$49),"")</f>
        <v>0</v>
      </c>
      <c r="AN13" s="442"/>
      <c r="AO13" s="446">
        <f>AO12</f>
        <v>0</v>
      </c>
      <c r="AP13" s="446"/>
      <c r="AQ13" s="442">
        <f>IFERROR(SUMIF($B$30:$B$49,AQ12,$AQ$30:$AQ$49),"")</f>
        <v>0</v>
      </c>
      <c r="AR13" s="442"/>
      <c r="AS13" s="356">
        <f>AS12</f>
        <v>0</v>
      </c>
      <c r="AT13" s="442">
        <f>IFERROR(SUMIF($B$30:$B$49,AT12,$AQ$30:$AQ$49),"")</f>
        <v>0</v>
      </c>
      <c r="AU13" s="442"/>
      <c r="AV13" s="166"/>
      <c r="AY13" s="348">
        <f t="shared" si="0"/>
        <v>0</v>
      </c>
      <c r="BA13" s="505"/>
      <c r="BB13" s="505"/>
      <c r="BC13" s="505"/>
      <c r="BD13" s="505"/>
      <c r="BE13" s="505"/>
      <c r="BF13" s="505"/>
      <c r="BG13" s="505"/>
      <c r="BH13" s="505"/>
      <c r="BI13" s="505"/>
      <c r="BJ13" s="505"/>
      <c r="BK13" s="505"/>
      <c r="BL13" s="505"/>
      <c r="BM13" s="505"/>
      <c r="BN13" s="505"/>
      <c r="BO13" s="505"/>
      <c r="BP13" s="505"/>
      <c r="BQ13" s="505"/>
      <c r="BR13" s="505"/>
      <c r="BS13" s="505"/>
      <c r="BT13" s="505"/>
      <c r="BU13" s="505"/>
      <c r="BV13" s="505"/>
      <c r="BW13" s="505"/>
      <c r="BX13" s="505"/>
      <c r="BY13" s="505"/>
      <c r="BZ13" s="505"/>
      <c r="CA13" s="505"/>
      <c r="CB13" s="505"/>
      <c r="CC13" s="505"/>
      <c r="CD13" s="505"/>
      <c r="CE13" s="505"/>
      <c r="CF13" s="505"/>
      <c r="CG13" s="505"/>
      <c r="CH13" s="505"/>
      <c r="CI13" s="505"/>
      <c r="CJ13" s="505"/>
      <c r="CK13" s="505"/>
      <c r="CL13" s="505"/>
      <c r="CM13" s="505"/>
      <c r="CN13" s="505"/>
      <c r="CO13" s="505"/>
    </row>
    <row r="14" spans="1:93" s="5" customFormat="1" ht="15.95" customHeight="1" x14ac:dyDescent="0.25">
      <c r="A14" s="461" t="s">
        <v>33</v>
      </c>
      <c r="B14" s="461"/>
      <c r="C14" s="461"/>
      <c r="D14" s="461"/>
      <c r="E14" s="461"/>
      <c r="F14" s="159"/>
      <c r="G14" s="450"/>
      <c r="H14" s="450"/>
      <c r="I14" s="450"/>
      <c r="J14" s="450"/>
      <c r="K14" s="450"/>
      <c r="L14" s="450"/>
      <c r="M14" s="450"/>
      <c r="N14" s="161" t="s">
        <v>59</v>
      </c>
      <c r="O14" s="443"/>
      <c r="P14" s="443"/>
      <c r="Q14" s="297"/>
      <c r="R14" s="443"/>
      <c r="S14" s="443"/>
      <c r="T14" s="297"/>
      <c r="U14" s="443"/>
      <c r="V14" s="443"/>
      <c r="W14" s="297"/>
      <c r="X14" s="443"/>
      <c r="Y14" s="443"/>
      <c r="Z14" s="297"/>
      <c r="AA14" s="444"/>
      <c r="AB14" s="444"/>
      <c r="AC14" s="445"/>
      <c r="AD14" s="445"/>
      <c r="AE14" s="444"/>
      <c r="AF14" s="444"/>
      <c r="AG14" s="444"/>
      <c r="AH14" s="445"/>
      <c r="AI14" s="445"/>
      <c r="AJ14" s="443"/>
      <c r="AK14" s="443"/>
      <c r="AL14" s="297"/>
      <c r="AM14" s="443"/>
      <c r="AN14" s="443"/>
      <c r="AO14" s="445"/>
      <c r="AP14" s="445"/>
      <c r="AQ14" s="443"/>
      <c r="AR14" s="443"/>
      <c r="AS14" s="297"/>
      <c r="AT14" s="443"/>
      <c r="AU14" s="443"/>
      <c r="AV14" s="158"/>
      <c r="AY14" s="348">
        <f t="shared" si="0"/>
        <v>0</v>
      </c>
      <c r="BA14" s="505"/>
      <c r="BB14" s="505"/>
      <c r="BC14" s="505"/>
      <c r="BD14" s="505"/>
      <c r="BE14" s="505"/>
      <c r="BF14" s="505"/>
      <c r="BG14" s="505"/>
      <c r="BH14" s="505"/>
      <c r="BI14" s="505"/>
      <c r="BJ14" s="505"/>
      <c r="BK14" s="505"/>
      <c r="BL14" s="505"/>
      <c r="BM14" s="505"/>
      <c r="BN14" s="505"/>
      <c r="BO14" s="505"/>
      <c r="BP14" s="505"/>
      <c r="BQ14" s="505"/>
      <c r="BR14" s="505"/>
      <c r="BS14" s="505"/>
      <c r="BT14" s="505"/>
      <c r="BU14" s="505"/>
      <c r="BV14" s="505"/>
      <c r="BW14" s="505"/>
      <c r="BX14" s="505"/>
      <c r="BY14" s="505"/>
      <c r="BZ14" s="505"/>
      <c r="CA14" s="505"/>
      <c r="CB14" s="505"/>
      <c r="CC14" s="505"/>
      <c r="CD14" s="505"/>
      <c r="CE14" s="505"/>
      <c r="CF14" s="505"/>
      <c r="CG14" s="505"/>
      <c r="CH14" s="505"/>
      <c r="CI14" s="505"/>
      <c r="CJ14" s="505"/>
      <c r="CK14" s="505"/>
      <c r="CL14" s="505"/>
      <c r="CM14" s="505"/>
      <c r="CN14" s="505"/>
      <c r="CO14" s="505"/>
    </row>
    <row r="15" spans="1:93" s="10" customFormat="1" ht="15.95" hidden="1" customHeight="1" x14ac:dyDescent="0.25">
      <c r="A15" s="448" t="s">
        <v>33</v>
      </c>
      <c r="B15" s="448"/>
      <c r="C15" s="448"/>
      <c r="D15" s="448"/>
      <c r="E15" s="448"/>
      <c r="F15" s="354"/>
      <c r="G15" s="449" t="str">
        <f>G14&amp;"-Formula"</f>
        <v>-Formula</v>
      </c>
      <c r="H15" s="449"/>
      <c r="I15" s="449"/>
      <c r="J15" s="449"/>
      <c r="K15" s="449"/>
      <c r="L15" s="449"/>
      <c r="M15" s="449"/>
      <c r="N15" s="355" t="s">
        <v>59</v>
      </c>
      <c r="O15" s="442">
        <f>IFERROR(SUMIF($B$30:$B$49,O14,$AQ$30:$AQ$49),"")</f>
        <v>0</v>
      </c>
      <c r="P15" s="442"/>
      <c r="Q15" s="356">
        <f>Q14</f>
        <v>0</v>
      </c>
      <c r="R15" s="442">
        <f>IFERROR(SUMIF($B$30:$B$49,R14,$AQ$30:$AQ$49),"")</f>
        <v>0</v>
      </c>
      <c r="S15" s="442"/>
      <c r="T15" s="356">
        <f>T14</f>
        <v>0</v>
      </c>
      <c r="U15" s="442">
        <f>IFERROR(SUMIF($B$30:$B$49,U14,$AQ$30:$AQ$49),"")</f>
        <v>0</v>
      </c>
      <c r="V15" s="442"/>
      <c r="W15" s="356">
        <f>W14</f>
        <v>0</v>
      </c>
      <c r="X15" s="442">
        <f>IFERROR(SUMIF($B$30:$B$49,X14,$AQ$30:$AQ$49),"")</f>
        <v>0</v>
      </c>
      <c r="Y15" s="442"/>
      <c r="Z15" s="356">
        <f>Z14</f>
        <v>0</v>
      </c>
      <c r="AA15" s="442">
        <f>IFERROR(SUMIF($B$30:$B$49,AA14,$AQ$30:$AQ$49),"")</f>
        <v>0</v>
      </c>
      <c r="AB15" s="442"/>
      <c r="AC15" s="446">
        <f>AC14</f>
        <v>0</v>
      </c>
      <c r="AD15" s="446"/>
      <c r="AE15" s="447">
        <f>IFERROR(SUMIF($B$30:$B$49,AE14,$AQ$30:$AQ$49),"")</f>
        <v>0</v>
      </c>
      <c r="AF15" s="447"/>
      <c r="AG15" s="447"/>
      <c r="AH15" s="446">
        <f>AH14</f>
        <v>0</v>
      </c>
      <c r="AI15" s="446"/>
      <c r="AJ15" s="442">
        <f>IFERROR(SUMIF($B$30:$B$49,AJ14,$AQ$30:$AQ$49),"")</f>
        <v>0</v>
      </c>
      <c r="AK15" s="442"/>
      <c r="AL15" s="356">
        <f>AL14</f>
        <v>0</v>
      </c>
      <c r="AM15" s="442">
        <f>IFERROR(SUMIF($B$30:$B$49,AM14,$AQ$30:$AQ$49),"")</f>
        <v>0</v>
      </c>
      <c r="AN15" s="442"/>
      <c r="AO15" s="446">
        <f>AO14</f>
        <v>0</v>
      </c>
      <c r="AP15" s="446"/>
      <c r="AQ15" s="442">
        <f>IFERROR(SUMIF($B$30:$B$49,AQ14,$AQ$30:$AQ$49),"")</f>
        <v>0</v>
      </c>
      <c r="AR15" s="442"/>
      <c r="AS15" s="356">
        <f>AS14</f>
        <v>0</v>
      </c>
      <c r="AT15" s="442">
        <f>IFERROR(SUMIF($B$30:$B$49,AT14,$AQ$30:$AQ$49),"")</f>
        <v>0</v>
      </c>
      <c r="AU15" s="442"/>
      <c r="AV15" s="166"/>
      <c r="AY15" s="348">
        <f t="shared" si="0"/>
        <v>0</v>
      </c>
      <c r="BA15" s="231"/>
      <c r="BB15" s="344"/>
      <c r="BC15" s="344"/>
      <c r="BD15" s="344"/>
      <c r="BE15" s="344"/>
      <c r="BF15" s="344"/>
      <c r="BG15" s="344"/>
      <c r="BH15" s="344"/>
      <c r="BI15" s="344"/>
      <c r="BJ15" s="344"/>
      <c r="BK15" s="344"/>
      <c r="BL15" s="344"/>
      <c r="BM15" s="344"/>
      <c r="BN15" s="344"/>
      <c r="BO15" s="344"/>
      <c r="BP15" s="344"/>
      <c r="BQ15" s="344"/>
      <c r="BR15" s="344"/>
      <c r="BS15" s="344"/>
      <c r="BT15" s="344"/>
      <c r="BU15" s="344"/>
      <c r="BV15" s="344"/>
      <c r="BW15" s="344"/>
      <c r="BX15" s="344"/>
      <c r="BY15" s="344"/>
      <c r="BZ15" s="344"/>
      <c r="CA15" s="344"/>
      <c r="CB15" s="344"/>
      <c r="CC15" s="344"/>
      <c r="CD15" s="344"/>
      <c r="CE15" s="344"/>
      <c r="CF15" s="344"/>
      <c r="CG15" s="344"/>
      <c r="CH15" s="344"/>
      <c r="CI15" s="344"/>
      <c r="CJ15" s="344"/>
      <c r="CK15" s="344"/>
      <c r="CL15" s="344"/>
      <c r="CM15" s="131"/>
    </row>
    <row r="16" spans="1:93" s="10" customFormat="1" ht="15.95" customHeight="1" x14ac:dyDescent="0.25">
      <c r="A16" s="461" t="s">
        <v>33</v>
      </c>
      <c r="B16" s="461"/>
      <c r="C16" s="461"/>
      <c r="D16" s="461"/>
      <c r="E16" s="461"/>
      <c r="F16" s="159"/>
      <c r="G16" s="450"/>
      <c r="H16" s="450"/>
      <c r="I16" s="450"/>
      <c r="J16" s="450"/>
      <c r="K16" s="450"/>
      <c r="L16" s="450"/>
      <c r="M16" s="450"/>
      <c r="N16" s="161" t="s">
        <v>59</v>
      </c>
      <c r="O16" s="443"/>
      <c r="P16" s="443"/>
      <c r="Q16" s="297"/>
      <c r="R16" s="443"/>
      <c r="S16" s="443"/>
      <c r="T16" s="297"/>
      <c r="U16" s="443"/>
      <c r="V16" s="443"/>
      <c r="W16" s="297"/>
      <c r="X16" s="443"/>
      <c r="Y16" s="443"/>
      <c r="Z16" s="297"/>
      <c r="AA16" s="444"/>
      <c r="AB16" s="444"/>
      <c r="AC16" s="445"/>
      <c r="AD16" s="445"/>
      <c r="AE16" s="444"/>
      <c r="AF16" s="444"/>
      <c r="AG16" s="444"/>
      <c r="AH16" s="445"/>
      <c r="AI16" s="445"/>
      <c r="AJ16" s="443"/>
      <c r="AK16" s="443"/>
      <c r="AL16" s="297"/>
      <c r="AM16" s="443"/>
      <c r="AN16" s="443"/>
      <c r="AO16" s="445"/>
      <c r="AP16" s="445"/>
      <c r="AQ16" s="443"/>
      <c r="AR16" s="443"/>
      <c r="AS16" s="297"/>
      <c r="AT16" s="443"/>
      <c r="AU16" s="443"/>
      <c r="AV16" s="167"/>
      <c r="AY16" s="348">
        <f t="shared" si="0"/>
        <v>0</v>
      </c>
      <c r="BA16" s="249" t="s">
        <v>62</v>
      </c>
      <c r="BB16" s="505" t="s">
        <v>263</v>
      </c>
      <c r="BC16" s="505"/>
      <c r="BD16" s="505"/>
      <c r="BE16" s="505"/>
      <c r="BF16" s="505"/>
      <c r="BG16" s="505"/>
      <c r="BH16" s="505"/>
      <c r="BI16" s="505"/>
      <c r="BJ16" s="505"/>
      <c r="BK16" s="505"/>
      <c r="BL16" s="505"/>
      <c r="BM16" s="505"/>
      <c r="BN16" s="505"/>
      <c r="BO16" s="505"/>
      <c r="BP16" s="505"/>
      <c r="BQ16" s="505"/>
      <c r="BR16" s="505"/>
      <c r="BS16" s="505"/>
      <c r="BT16" s="505"/>
      <c r="BU16" s="505"/>
      <c r="BV16" s="505"/>
      <c r="BW16" s="505"/>
      <c r="BX16" s="505"/>
      <c r="BY16" s="505"/>
      <c r="BZ16" s="505"/>
      <c r="CA16" s="505"/>
      <c r="CB16" s="505"/>
      <c r="CC16" s="505"/>
      <c r="CD16" s="505"/>
      <c r="CE16" s="505"/>
      <c r="CF16" s="505"/>
      <c r="CG16" s="505"/>
      <c r="CH16" s="505"/>
      <c r="CI16" s="505"/>
      <c r="CJ16" s="505"/>
      <c r="CK16" s="505"/>
      <c r="CL16" s="505"/>
      <c r="CM16" s="505"/>
      <c r="CN16" s="505"/>
      <c r="CO16" s="505"/>
    </row>
    <row r="17" spans="1:93" s="10" customFormat="1" ht="15.95" hidden="1" customHeight="1" x14ac:dyDescent="0.25">
      <c r="A17" s="448" t="s">
        <v>33</v>
      </c>
      <c r="B17" s="448"/>
      <c r="C17" s="448"/>
      <c r="D17" s="448"/>
      <c r="E17" s="448"/>
      <c r="F17" s="354"/>
      <c r="G17" s="449" t="str">
        <f>G16&amp;"-Formula"</f>
        <v>-Formula</v>
      </c>
      <c r="H17" s="449"/>
      <c r="I17" s="449"/>
      <c r="J17" s="449"/>
      <c r="K17" s="449"/>
      <c r="L17" s="449"/>
      <c r="M17" s="449"/>
      <c r="N17" s="355" t="s">
        <v>59</v>
      </c>
      <c r="O17" s="442">
        <f>IFERROR(SUMIF($B$30:$B$49,O16,$AQ$30:$AQ$49),"")</f>
        <v>0</v>
      </c>
      <c r="P17" s="442"/>
      <c r="Q17" s="356">
        <f>Q16</f>
        <v>0</v>
      </c>
      <c r="R17" s="442">
        <f>IFERROR(SUMIF($B$30:$B$49,R16,$AQ$30:$AQ$49),"")</f>
        <v>0</v>
      </c>
      <c r="S17" s="442"/>
      <c r="T17" s="356">
        <f>T16</f>
        <v>0</v>
      </c>
      <c r="U17" s="442">
        <f>IFERROR(SUMIF($B$30:$B$49,U16,$AQ$30:$AQ$49),"")</f>
        <v>0</v>
      </c>
      <c r="V17" s="442"/>
      <c r="W17" s="356">
        <f>W16</f>
        <v>0</v>
      </c>
      <c r="X17" s="442">
        <f>IFERROR(SUMIF($B$30:$B$49,X16,$AQ$30:$AQ$49),"")</f>
        <v>0</v>
      </c>
      <c r="Y17" s="442"/>
      <c r="Z17" s="356">
        <f>Z16</f>
        <v>0</v>
      </c>
      <c r="AA17" s="442">
        <f>IFERROR(SUMIF($B$30:$B$49,AA16,$AQ$30:$AQ$49),"")</f>
        <v>0</v>
      </c>
      <c r="AB17" s="442"/>
      <c r="AC17" s="446">
        <f>AC16</f>
        <v>0</v>
      </c>
      <c r="AD17" s="446"/>
      <c r="AE17" s="447">
        <f>IFERROR(SUMIF($B$30:$B$49,AE16,$AQ$30:$AQ$49),"")</f>
        <v>0</v>
      </c>
      <c r="AF17" s="447"/>
      <c r="AG17" s="447"/>
      <c r="AH17" s="446">
        <f>AH16</f>
        <v>0</v>
      </c>
      <c r="AI17" s="446"/>
      <c r="AJ17" s="442">
        <f>IFERROR(SUMIF($B$30:$B$49,AJ16,$AQ$30:$AQ$49),"")</f>
        <v>0</v>
      </c>
      <c r="AK17" s="442"/>
      <c r="AL17" s="356">
        <f>AL16</f>
        <v>0</v>
      </c>
      <c r="AM17" s="442">
        <f>IFERROR(SUMIF($B$30:$B$49,AM16,$AQ$30:$AQ$49),"")</f>
        <v>0</v>
      </c>
      <c r="AN17" s="442"/>
      <c r="AO17" s="446">
        <f>AO16</f>
        <v>0</v>
      </c>
      <c r="AP17" s="446"/>
      <c r="AQ17" s="442">
        <f>IFERROR(SUMIF($B$30:$B$49,AQ16,$AQ$30:$AQ$49),"")</f>
        <v>0</v>
      </c>
      <c r="AR17" s="442"/>
      <c r="AS17" s="356">
        <f>AS16</f>
        <v>0</v>
      </c>
      <c r="AT17" s="442">
        <f>IFERROR(SUMIF($B$30:$B$49,AT16,$AQ$30:$AQ$49),"")</f>
        <v>0</v>
      </c>
      <c r="AU17" s="442"/>
      <c r="AV17" s="166"/>
      <c r="AY17" s="348">
        <f t="shared" si="0"/>
        <v>0</v>
      </c>
      <c r="BA17" s="231"/>
      <c r="BB17" s="505"/>
      <c r="BC17" s="505"/>
      <c r="BD17" s="505"/>
      <c r="BE17" s="505"/>
      <c r="BF17" s="505"/>
      <c r="BG17" s="505"/>
      <c r="BH17" s="505"/>
      <c r="BI17" s="505"/>
      <c r="BJ17" s="505"/>
      <c r="BK17" s="505"/>
      <c r="BL17" s="505"/>
      <c r="BM17" s="505"/>
      <c r="BN17" s="505"/>
      <c r="BO17" s="505"/>
      <c r="BP17" s="505"/>
      <c r="BQ17" s="505"/>
      <c r="BR17" s="505"/>
      <c r="BS17" s="505"/>
      <c r="BT17" s="505"/>
      <c r="BU17" s="505"/>
      <c r="BV17" s="505"/>
      <c r="BW17" s="505"/>
      <c r="BX17" s="505"/>
      <c r="BY17" s="505"/>
      <c r="BZ17" s="505"/>
      <c r="CA17" s="505"/>
      <c r="CB17" s="505"/>
      <c r="CC17" s="505"/>
      <c r="CD17" s="505"/>
      <c r="CE17" s="505"/>
      <c r="CF17" s="505"/>
      <c r="CG17" s="505"/>
      <c r="CH17" s="505"/>
      <c r="CI17" s="505"/>
      <c r="CJ17" s="505"/>
      <c r="CK17" s="505"/>
      <c r="CL17" s="505"/>
      <c r="CM17" s="505"/>
      <c r="CN17" s="505"/>
      <c r="CO17" s="505"/>
    </row>
    <row r="18" spans="1:93" ht="15.95" customHeight="1" x14ac:dyDescent="0.25">
      <c r="A18" s="461" t="s">
        <v>33</v>
      </c>
      <c r="B18" s="461"/>
      <c r="C18" s="461"/>
      <c r="D18" s="461"/>
      <c r="E18" s="461"/>
      <c r="F18" s="117"/>
      <c r="G18" s="450"/>
      <c r="H18" s="450"/>
      <c r="I18" s="450"/>
      <c r="J18" s="450"/>
      <c r="K18" s="450"/>
      <c r="L18" s="450"/>
      <c r="M18" s="450"/>
      <c r="N18" s="161" t="s">
        <v>59</v>
      </c>
      <c r="O18" s="443"/>
      <c r="P18" s="443"/>
      <c r="Q18" s="297"/>
      <c r="R18" s="443"/>
      <c r="S18" s="443"/>
      <c r="T18" s="297"/>
      <c r="U18" s="443"/>
      <c r="V18" s="443"/>
      <c r="W18" s="297"/>
      <c r="X18" s="443"/>
      <c r="Y18" s="443"/>
      <c r="Z18" s="297"/>
      <c r="AA18" s="444"/>
      <c r="AB18" s="444"/>
      <c r="AC18" s="445"/>
      <c r="AD18" s="445"/>
      <c r="AE18" s="444"/>
      <c r="AF18" s="444"/>
      <c r="AG18" s="444"/>
      <c r="AH18" s="445"/>
      <c r="AI18" s="445"/>
      <c r="AJ18" s="443"/>
      <c r="AK18" s="443"/>
      <c r="AL18" s="297"/>
      <c r="AM18" s="443"/>
      <c r="AN18" s="443"/>
      <c r="AO18" s="445"/>
      <c r="AP18" s="445"/>
      <c r="AQ18" s="443"/>
      <c r="AR18" s="443"/>
      <c r="AS18" s="297"/>
      <c r="AT18" s="443"/>
      <c r="AU18" s="443"/>
      <c r="AV18" s="117"/>
      <c r="AY18" s="348">
        <f t="shared" si="0"/>
        <v>0</v>
      </c>
      <c r="BB18" s="505"/>
      <c r="BC18" s="505"/>
      <c r="BD18" s="505"/>
      <c r="BE18" s="505"/>
      <c r="BF18" s="505"/>
      <c r="BG18" s="505"/>
      <c r="BH18" s="505"/>
      <c r="BI18" s="505"/>
      <c r="BJ18" s="505"/>
      <c r="BK18" s="505"/>
      <c r="BL18" s="505"/>
      <c r="BM18" s="505"/>
      <c r="BN18" s="505"/>
      <c r="BO18" s="505"/>
      <c r="BP18" s="505"/>
      <c r="BQ18" s="505"/>
      <c r="BR18" s="505"/>
      <c r="BS18" s="505"/>
      <c r="BT18" s="505"/>
      <c r="BU18" s="505"/>
      <c r="BV18" s="505"/>
      <c r="BW18" s="505"/>
      <c r="BX18" s="505"/>
      <c r="BY18" s="505"/>
      <c r="BZ18" s="505"/>
      <c r="CA18" s="505"/>
      <c r="CB18" s="505"/>
      <c r="CC18" s="505"/>
      <c r="CD18" s="505"/>
      <c r="CE18" s="505"/>
      <c r="CF18" s="505"/>
      <c r="CG18" s="505"/>
      <c r="CH18" s="505"/>
      <c r="CI18" s="505"/>
      <c r="CJ18" s="505"/>
      <c r="CK18" s="505"/>
      <c r="CL18" s="505"/>
      <c r="CM18" s="505"/>
      <c r="CN18" s="505"/>
      <c r="CO18" s="505"/>
    </row>
    <row r="19" spans="1:93" s="10" customFormat="1" ht="15.95" hidden="1" customHeight="1" x14ac:dyDescent="0.25">
      <c r="A19" s="448" t="s">
        <v>33</v>
      </c>
      <c r="B19" s="448"/>
      <c r="C19" s="448"/>
      <c r="D19" s="448"/>
      <c r="E19" s="448"/>
      <c r="F19" s="354"/>
      <c r="G19" s="449" t="str">
        <f>G18&amp;"-Formula"</f>
        <v>-Formula</v>
      </c>
      <c r="H19" s="449"/>
      <c r="I19" s="449"/>
      <c r="J19" s="449"/>
      <c r="K19" s="449"/>
      <c r="L19" s="449"/>
      <c r="M19" s="449"/>
      <c r="N19" s="355" t="s">
        <v>59</v>
      </c>
      <c r="O19" s="442">
        <f>IFERROR(SUMIF($B$30:$B$49,O18,$AQ$30:$AQ$49),"")</f>
        <v>0</v>
      </c>
      <c r="P19" s="442"/>
      <c r="Q19" s="356">
        <f>Q18</f>
        <v>0</v>
      </c>
      <c r="R19" s="442">
        <f>IFERROR(SUMIF($B$30:$B$49,R18,$AQ$30:$AQ$49),"")</f>
        <v>0</v>
      </c>
      <c r="S19" s="442"/>
      <c r="T19" s="356">
        <f>T18</f>
        <v>0</v>
      </c>
      <c r="U19" s="442">
        <f>IFERROR(SUMIF($B$30:$B$49,U18,$AQ$30:$AQ$49),"")</f>
        <v>0</v>
      </c>
      <c r="V19" s="442"/>
      <c r="W19" s="356">
        <f>W18</f>
        <v>0</v>
      </c>
      <c r="X19" s="442">
        <f>IFERROR(SUMIF($B$30:$B$49,X18,$AQ$30:$AQ$49),"")</f>
        <v>0</v>
      </c>
      <c r="Y19" s="442"/>
      <c r="Z19" s="356">
        <f>Z18</f>
        <v>0</v>
      </c>
      <c r="AA19" s="442">
        <f>IFERROR(SUMIF($B$30:$B$49,AA18,$AQ$30:$AQ$49),"")</f>
        <v>0</v>
      </c>
      <c r="AB19" s="442"/>
      <c r="AC19" s="446">
        <f>AC18</f>
        <v>0</v>
      </c>
      <c r="AD19" s="446"/>
      <c r="AE19" s="447">
        <f>IFERROR(SUMIF($B$30:$B$49,AE18,$AQ$30:$AQ$49),"")</f>
        <v>0</v>
      </c>
      <c r="AF19" s="447"/>
      <c r="AG19" s="447"/>
      <c r="AH19" s="446">
        <f>AH18</f>
        <v>0</v>
      </c>
      <c r="AI19" s="446"/>
      <c r="AJ19" s="442">
        <f>IFERROR(SUMIF($B$30:$B$49,AJ18,$AQ$30:$AQ$49),"")</f>
        <v>0</v>
      </c>
      <c r="AK19" s="442"/>
      <c r="AL19" s="356">
        <f>AL18</f>
        <v>0</v>
      </c>
      <c r="AM19" s="442">
        <f>IFERROR(SUMIF($B$30:$B$49,AM18,$AQ$30:$AQ$49),"")</f>
        <v>0</v>
      </c>
      <c r="AN19" s="442"/>
      <c r="AO19" s="446">
        <f>AO18</f>
        <v>0</v>
      </c>
      <c r="AP19" s="446"/>
      <c r="AQ19" s="442">
        <f>IFERROR(SUMIF($B$30:$B$49,AQ18,$AQ$30:$AQ$49),"")</f>
        <v>0</v>
      </c>
      <c r="AR19" s="442"/>
      <c r="AS19" s="356">
        <f>AS18</f>
        <v>0</v>
      </c>
      <c r="AT19" s="442">
        <f>IFERROR(SUMIF($B$30:$B$49,AT18,$AQ$30:$AQ$49),"")</f>
        <v>0</v>
      </c>
      <c r="AU19" s="442"/>
      <c r="AV19" s="166"/>
      <c r="AY19" s="348">
        <f t="shared" si="0"/>
        <v>0</v>
      </c>
      <c r="BA19" s="231"/>
      <c r="BB19" s="505"/>
      <c r="BC19" s="505"/>
      <c r="BD19" s="505"/>
      <c r="BE19" s="505"/>
      <c r="BF19" s="505"/>
      <c r="BG19" s="505"/>
      <c r="BH19" s="505"/>
      <c r="BI19" s="505"/>
      <c r="BJ19" s="505"/>
      <c r="BK19" s="505"/>
      <c r="BL19" s="505"/>
      <c r="BM19" s="505"/>
      <c r="BN19" s="505"/>
      <c r="BO19" s="505"/>
      <c r="BP19" s="505"/>
      <c r="BQ19" s="505"/>
      <c r="BR19" s="505"/>
      <c r="BS19" s="505"/>
      <c r="BT19" s="505"/>
      <c r="BU19" s="505"/>
      <c r="BV19" s="505"/>
      <c r="BW19" s="505"/>
      <c r="BX19" s="505"/>
      <c r="BY19" s="505"/>
      <c r="BZ19" s="505"/>
      <c r="CA19" s="505"/>
      <c r="CB19" s="505"/>
      <c r="CC19" s="505"/>
      <c r="CD19" s="505"/>
      <c r="CE19" s="505"/>
      <c r="CF19" s="505"/>
      <c r="CG19" s="505"/>
      <c r="CH19" s="505"/>
      <c r="CI19" s="505"/>
      <c r="CJ19" s="505"/>
      <c r="CK19" s="505"/>
      <c r="CL19" s="505"/>
      <c r="CM19" s="505"/>
      <c r="CN19" s="505"/>
      <c r="CO19" s="505"/>
    </row>
    <row r="20" spans="1:93" ht="15.95" customHeight="1" x14ac:dyDescent="0.25">
      <c r="A20" s="461" t="s">
        <v>33</v>
      </c>
      <c r="B20" s="461"/>
      <c r="C20" s="461"/>
      <c r="D20" s="461"/>
      <c r="E20" s="461"/>
      <c r="F20" s="117"/>
      <c r="G20" s="450"/>
      <c r="H20" s="450"/>
      <c r="I20" s="450"/>
      <c r="J20" s="450"/>
      <c r="K20" s="450"/>
      <c r="L20" s="450"/>
      <c r="M20" s="450"/>
      <c r="N20" s="161" t="s">
        <v>59</v>
      </c>
      <c r="O20" s="443"/>
      <c r="P20" s="443"/>
      <c r="Q20" s="297"/>
      <c r="R20" s="443"/>
      <c r="S20" s="443"/>
      <c r="T20" s="297"/>
      <c r="U20" s="443"/>
      <c r="V20" s="443"/>
      <c r="W20" s="297"/>
      <c r="X20" s="443"/>
      <c r="Y20" s="443"/>
      <c r="Z20" s="297"/>
      <c r="AA20" s="444"/>
      <c r="AB20" s="444"/>
      <c r="AC20" s="445"/>
      <c r="AD20" s="445"/>
      <c r="AE20" s="444"/>
      <c r="AF20" s="444"/>
      <c r="AG20" s="444"/>
      <c r="AH20" s="445"/>
      <c r="AI20" s="445"/>
      <c r="AJ20" s="443"/>
      <c r="AK20" s="443"/>
      <c r="AL20" s="297"/>
      <c r="AM20" s="443"/>
      <c r="AN20" s="443"/>
      <c r="AO20" s="445"/>
      <c r="AP20" s="445"/>
      <c r="AQ20" s="443"/>
      <c r="AR20" s="443"/>
      <c r="AS20" s="297"/>
      <c r="AT20" s="443"/>
      <c r="AU20" s="443"/>
      <c r="AV20" s="117"/>
      <c r="AY20" s="348">
        <f t="shared" si="0"/>
        <v>0</v>
      </c>
      <c r="BB20" s="505"/>
      <c r="BC20" s="505"/>
      <c r="BD20" s="505"/>
      <c r="BE20" s="505"/>
      <c r="BF20" s="505"/>
      <c r="BG20" s="505"/>
      <c r="BH20" s="505"/>
      <c r="BI20" s="505"/>
      <c r="BJ20" s="505"/>
      <c r="BK20" s="505"/>
      <c r="BL20" s="505"/>
      <c r="BM20" s="505"/>
      <c r="BN20" s="505"/>
      <c r="BO20" s="505"/>
      <c r="BP20" s="505"/>
      <c r="BQ20" s="505"/>
      <c r="BR20" s="505"/>
      <c r="BS20" s="505"/>
      <c r="BT20" s="505"/>
      <c r="BU20" s="505"/>
      <c r="BV20" s="505"/>
      <c r="BW20" s="505"/>
      <c r="BX20" s="505"/>
      <c r="BY20" s="505"/>
      <c r="BZ20" s="505"/>
      <c r="CA20" s="505"/>
      <c r="CB20" s="505"/>
      <c r="CC20" s="505"/>
      <c r="CD20" s="505"/>
      <c r="CE20" s="505"/>
      <c r="CF20" s="505"/>
      <c r="CG20" s="505"/>
      <c r="CH20" s="505"/>
      <c r="CI20" s="505"/>
      <c r="CJ20" s="505"/>
      <c r="CK20" s="505"/>
      <c r="CL20" s="505"/>
      <c r="CM20" s="505"/>
      <c r="CN20" s="505"/>
      <c r="CO20" s="505"/>
    </row>
    <row r="21" spans="1:93" s="10" customFormat="1" ht="15.95" hidden="1" customHeight="1" x14ac:dyDescent="0.25">
      <c r="A21" s="448" t="s">
        <v>33</v>
      </c>
      <c r="B21" s="448"/>
      <c r="C21" s="448"/>
      <c r="D21" s="448"/>
      <c r="E21" s="448"/>
      <c r="F21" s="354"/>
      <c r="G21" s="449" t="str">
        <f>G20&amp;"-Formula"</f>
        <v>-Formula</v>
      </c>
      <c r="H21" s="449"/>
      <c r="I21" s="449"/>
      <c r="J21" s="449"/>
      <c r="K21" s="449"/>
      <c r="L21" s="449"/>
      <c r="M21" s="449"/>
      <c r="N21" s="355" t="s">
        <v>59</v>
      </c>
      <c r="O21" s="442">
        <f>IFERROR(SUMIF($B$30:$B$49,O20,$AQ$30:$AQ$49),"")</f>
        <v>0</v>
      </c>
      <c r="P21" s="442"/>
      <c r="Q21" s="356">
        <f>Q20</f>
        <v>0</v>
      </c>
      <c r="R21" s="442">
        <f>IFERROR(SUMIF($B$30:$B$49,R20,$AQ$30:$AQ$49),"")</f>
        <v>0</v>
      </c>
      <c r="S21" s="442"/>
      <c r="T21" s="356">
        <f>T20</f>
        <v>0</v>
      </c>
      <c r="U21" s="442">
        <f>IFERROR(SUMIF($B$30:$B$49,U20,$AQ$30:$AQ$49),"")</f>
        <v>0</v>
      </c>
      <c r="V21" s="442"/>
      <c r="W21" s="356">
        <f>W20</f>
        <v>0</v>
      </c>
      <c r="X21" s="442">
        <f>IFERROR(SUMIF($B$30:$B$49,X20,$AQ$30:$AQ$49),"")</f>
        <v>0</v>
      </c>
      <c r="Y21" s="442"/>
      <c r="Z21" s="356">
        <f>Z20</f>
        <v>0</v>
      </c>
      <c r="AA21" s="442">
        <f>IFERROR(SUMIF($B$30:$B$49,AA20,$AQ$30:$AQ$49),"")</f>
        <v>0</v>
      </c>
      <c r="AB21" s="442"/>
      <c r="AC21" s="446">
        <f>AC20</f>
        <v>0</v>
      </c>
      <c r="AD21" s="446"/>
      <c r="AE21" s="447">
        <f>IFERROR(SUMIF($B$30:$B$49,AE20,$AQ$30:$AQ$49),"")</f>
        <v>0</v>
      </c>
      <c r="AF21" s="447"/>
      <c r="AG21" s="447"/>
      <c r="AH21" s="446">
        <f>AH20</f>
        <v>0</v>
      </c>
      <c r="AI21" s="446"/>
      <c r="AJ21" s="442">
        <f>IFERROR(SUMIF($B$30:$B$49,AJ20,$AQ$30:$AQ$49),"")</f>
        <v>0</v>
      </c>
      <c r="AK21" s="442"/>
      <c r="AL21" s="356">
        <f>AL20</f>
        <v>0</v>
      </c>
      <c r="AM21" s="442">
        <f>IFERROR(SUMIF($B$30:$B$49,AM20,$AQ$30:$AQ$49),"")</f>
        <v>0</v>
      </c>
      <c r="AN21" s="442"/>
      <c r="AO21" s="446">
        <f>AO20</f>
        <v>0</v>
      </c>
      <c r="AP21" s="446"/>
      <c r="AQ21" s="442">
        <f>IFERROR(SUMIF($B$30:$B$49,AQ20,$AQ$30:$AQ$49),"")</f>
        <v>0</v>
      </c>
      <c r="AR21" s="442"/>
      <c r="AS21" s="356">
        <f>AS20</f>
        <v>0</v>
      </c>
      <c r="AT21" s="442">
        <f>IFERROR(SUMIF($B$30:$B$49,AT20,$AQ$30:$AQ$49),"")</f>
        <v>0</v>
      </c>
      <c r="AU21" s="442"/>
      <c r="AV21" s="166"/>
      <c r="AY21" s="348">
        <f t="shared" si="0"/>
        <v>0</v>
      </c>
      <c r="BA21" s="231"/>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7"/>
      <c r="CO21" s="347"/>
    </row>
    <row r="22" spans="1:93" ht="15.95" customHeight="1" x14ac:dyDescent="0.25">
      <c r="A22" s="461" t="s">
        <v>33</v>
      </c>
      <c r="B22" s="461"/>
      <c r="C22" s="461"/>
      <c r="D22" s="461"/>
      <c r="E22" s="461"/>
      <c r="F22" s="117"/>
      <c r="G22" s="450"/>
      <c r="H22" s="450"/>
      <c r="I22" s="450"/>
      <c r="J22" s="450"/>
      <c r="K22" s="450"/>
      <c r="L22" s="450"/>
      <c r="M22" s="450"/>
      <c r="N22" s="161" t="s">
        <v>59</v>
      </c>
      <c r="O22" s="443"/>
      <c r="P22" s="443"/>
      <c r="Q22" s="297"/>
      <c r="R22" s="443"/>
      <c r="S22" s="443"/>
      <c r="T22" s="297"/>
      <c r="U22" s="443"/>
      <c r="V22" s="443"/>
      <c r="W22" s="297"/>
      <c r="X22" s="443"/>
      <c r="Y22" s="443"/>
      <c r="Z22" s="297"/>
      <c r="AA22" s="444"/>
      <c r="AB22" s="444"/>
      <c r="AC22" s="445"/>
      <c r="AD22" s="445"/>
      <c r="AE22" s="444"/>
      <c r="AF22" s="444"/>
      <c r="AG22" s="444"/>
      <c r="AH22" s="445"/>
      <c r="AI22" s="445"/>
      <c r="AJ22" s="443"/>
      <c r="AK22" s="443"/>
      <c r="AL22" s="297"/>
      <c r="AM22" s="443"/>
      <c r="AN22" s="443"/>
      <c r="AO22" s="445"/>
      <c r="AP22" s="445"/>
      <c r="AQ22" s="443"/>
      <c r="AR22" s="443"/>
      <c r="AS22" s="297"/>
      <c r="AT22" s="443"/>
      <c r="AU22" s="443"/>
      <c r="AV22" s="117"/>
      <c r="AY22" s="348">
        <f t="shared" si="0"/>
        <v>0</v>
      </c>
      <c r="BA22" s="249" t="s">
        <v>62</v>
      </c>
      <c r="BB22" s="505" t="s">
        <v>272</v>
      </c>
      <c r="BC22" s="505"/>
      <c r="BD22" s="505"/>
      <c r="BE22" s="505"/>
      <c r="BF22" s="505"/>
      <c r="BG22" s="505"/>
      <c r="BH22" s="505"/>
      <c r="BI22" s="505"/>
      <c r="BJ22" s="505"/>
      <c r="BK22" s="505"/>
      <c r="BL22" s="505"/>
      <c r="BM22" s="505"/>
      <c r="BN22" s="505"/>
      <c r="BO22" s="505"/>
      <c r="BP22" s="505"/>
      <c r="BQ22" s="505"/>
      <c r="BR22" s="505"/>
      <c r="BS22" s="505"/>
      <c r="BT22" s="505"/>
      <c r="BU22" s="505"/>
      <c r="BV22" s="505"/>
      <c r="BW22" s="505"/>
      <c r="BX22" s="505"/>
      <c r="BY22" s="505"/>
      <c r="BZ22" s="505"/>
      <c r="CA22" s="505"/>
      <c r="CB22" s="505"/>
      <c r="CC22" s="505"/>
      <c r="CD22" s="505"/>
      <c r="CE22" s="505"/>
      <c r="CF22" s="505"/>
      <c r="CG22" s="505"/>
      <c r="CH22" s="505"/>
      <c r="CI22" s="505"/>
      <c r="CJ22" s="505"/>
      <c r="CK22" s="505"/>
      <c r="CL22" s="505"/>
      <c r="CM22" s="505"/>
      <c r="CN22" s="505"/>
      <c r="CO22" s="505"/>
    </row>
    <row r="23" spans="1:93" s="10" customFormat="1" ht="15.95" hidden="1" customHeight="1" x14ac:dyDescent="0.25">
      <c r="A23" s="448" t="s">
        <v>33</v>
      </c>
      <c r="B23" s="448"/>
      <c r="C23" s="448"/>
      <c r="D23" s="448"/>
      <c r="E23" s="448"/>
      <c r="F23" s="354"/>
      <c r="G23" s="449" t="str">
        <f>G22&amp;"-Formula"</f>
        <v>-Formula</v>
      </c>
      <c r="H23" s="449"/>
      <c r="I23" s="449"/>
      <c r="J23" s="449"/>
      <c r="K23" s="449"/>
      <c r="L23" s="449"/>
      <c r="M23" s="449"/>
      <c r="N23" s="355" t="s">
        <v>59</v>
      </c>
      <c r="O23" s="442">
        <f>IFERROR(SUMIF($B$30:$B$49,O22,$AQ$30:$AQ$49),"")</f>
        <v>0</v>
      </c>
      <c r="P23" s="442"/>
      <c r="Q23" s="356">
        <f>Q22</f>
        <v>0</v>
      </c>
      <c r="R23" s="442">
        <f>IFERROR(SUMIF($B$30:$B$49,R22,$AQ$30:$AQ$49),"")</f>
        <v>0</v>
      </c>
      <c r="S23" s="442"/>
      <c r="T23" s="356">
        <f>T22</f>
        <v>0</v>
      </c>
      <c r="U23" s="442">
        <f>IFERROR(SUMIF($B$30:$B$49,U22,$AQ$30:$AQ$49),"")</f>
        <v>0</v>
      </c>
      <c r="V23" s="442"/>
      <c r="W23" s="356">
        <f>W22</f>
        <v>0</v>
      </c>
      <c r="X23" s="442">
        <f>IFERROR(SUMIF($B$30:$B$49,X22,$AQ$30:$AQ$49),"")</f>
        <v>0</v>
      </c>
      <c r="Y23" s="442"/>
      <c r="Z23" s="356">
        <f>Z22</f>
        <v>0</v>
      </c>
      <c r="AA23" s="442">
        <f>IFERROR(SUMIF($B$30:$B$49,AA22,$AQ$30:$AQ$49),"")</f>
        <v>0</v>
      </c>
      <c r="AB23" s="442"/>
      <c r="AC23" s="446">
        <f>AC22</f>
        <v>0</v>
      </c>
      <c r="AD23" s="446"/>
      <c r="AE23" s="447">
        <f>IFERROR(SUMIF($B$30:$B$49,AE22,$AQ$30:$AQ$49),"")</f>
        <v>0</v>
      </c>
      <c r="AF23" s="447"/>
      <c r="AG23" s="447"/>
      <c r="AH23" s="446">
        <f>AH22</f>
        <v>0</v>
      </c>
      <c r="AI23" s="446"/>
      <c r="AJ23" s="442">
        <f>IFERROR(SUMIF($B$30:$B$49,AJ22,$AQ$30:$AQ$49),"")</f>
        <v>0</v>
      </c>
      <c r="AK23" s="442"/>
      <c r="AL23" s="356">
        <f>AL22</f>
        <v>0</v>
      </c>
      <c r="AM23" s="442">
        <f>IFERROR(SUMIF($B$30:$B$49,AM22,$AQ$30:$AQ$49),"")</f>
        <v>0</v>
      </c>
      <c r="AN23" s="442"/>
      <c r="AO23" s="446">
        <f>AO22</f>
        <v>0</v>
      </c>
      <c r="AP23" s="446"/>
      <c r="AQ23" s="442">
        <f>IFERROR(SUMIF($B$30:$B$49,AQ22,$AQ$30:$AQ$49),"")</f>
        <v>0</v>
      </c>
      <c r="AR23" s="442"/>
      <c r="AS23" s="356">
        <f>AS22</f>
        <v>0</v>
      </c>
      <c r="AT23" s="442">
        <f>IFERROR(SUMIF($B$30:$B$49,AT22,$AQ$30:$AQ$49),"")</f>
        <v>0</v>
      </c>
      <c r="AU23" s="442"/>
      <c r="AV23" s="166"/>
      <c r="AY23" s="348">
        <f t="shared" si="0"/>
        <v>0</v>
      </c>
      <c r="BA23" s="231"/>
      <c r="BB23" s="505"/>
      <c r="BC23" s="505"/>
      <c r="BD23" s="505"/>
      <c r="BE23" s="505"/>
      <c r="BF23" s="505"/>
      <c r="BG23" s="505"/>
      <c r="BH23" s="505"/>
      <c r="BI23" s="505"/>
      <c r="BJ23" s="505"/>
      <c r="BK23" s="505"/>
      <c r="BL23" s="505"/>
      <c r="BM23" s="505"/>
      <c r="BN23" s="505"/>
      <c r="BO23" s="505"/>
      <c r="BP23" s="505"/>
      <c r="BQ23" s="505"/>
      <c r="BR23" s="505"/>
      <c r="BS23" s="505"/>
      <c r="BT23" s="505"/>
      <c r="BU23" s="505"/>
      <c r="BV23" s="505"/>
      <c r="BW23" s="505"/>
      <c r="BX23" s="505"/>
      <c r="BY23" s="505"/>
      <c r="BZ23" s="505"/>
      <c r="CA23" s="505"/>
      <c r="CB23" s="505"/>
      <c r="CC23" s="505"/>
      <c r="CD23" s="505"/>
      <c r="CE23" s="505"/>
      <c r="CF23" s="505"/>
      <c r="CG23" s="505"/>
      <c r="CH23" s="505"/>
      <c r="CI23" s="505"/>
      <c r="CJ23" s="505"/>
      <c r="CK23" s="505"/>
      <c r="CL23" s="505"/>
      <c r="CM23" s="505"/>
      <c r="CN23" s="505"/>
      <c r="CO23" s="505"/>
    </row>
    <row r="24" spans="1:93" ht="3.95" customHeight="1" x14ac:dyDescent="0.25">
      <c r="A24" s="497"/>
      <c r="B24" s="497"/>
      <c r="C24" s="497"/>
      <c r="D24" s="497"/>
      <c r="E24" s="497"/>
      <c r="F24" s="117"/>
      <c r="G24" s="117"/>
      <c r="H24" s="160"/>
      <c r="I24" s="160"/>
      <c r="J24" s="160"/>
      <c r="K24" s="162"/>
      <c r="L24" s="162"/>
      <c r="M24" s="162"/>
      <c r="N24" s="162"/>
      <c r="O24" s="163"/>
      <c r="P24" s="163"/>
      <c r="Q24" s="163"/>
      <c r="R24" s="163"/>
      <c r="S24" s="163"/>
      <c r="T24" s="164"/>
      <c r="U24" s="163"/>
      <c r="V24" s="163"/>
      <c r="W24" s="163"/>
      <c r="X24" s="163"/>
      <c r="Y24" s="163"/>
      <c r="Z24" s="165"/>
      <c r="AA24" s="163"/>
      <c r="AB24" s="163"/>
      <c r="AC24" s="163"/>
      <c r="AD24" s="163"/>
      <c r="AE24" s="163"/>
      <c r="AF24" s="163"/>
      <c r="AG24" s="165"/>
      <c r="AH24" s="165"/>
      <c r="AI24" s="163"/>
      <c r="AJ24" s="163"/>
      <c r="AK24" s="163"/>
      <c r="AL24" s="163"/>
      <c r="AM24" s="163"/>
      <c r="AN24" s="163"/>
      <c r="AO24" s="163"/>
      <c r="AP24" s="163"/>
      <c r="AQ24" s="163"/>
      <c r="AR24" s="163"/>
      <c r="AS24" s="163"/>
      <c r="AT24" s="163"/>
      <c r="AU24" s="163"/>
      <c r="AV24" s="117"/>
      <c r="AY24" s="348">
        <f>SUM(B25,
IF(Q25="-", -R25, R25),
IF(T25="-", -U25, U25),
IF(W25="-",-X25,X25),
IF(Z25="-", -AA25,AA25),
IF(AC25="-", -AE25, AE25),
IF(AH25="-", -AJ25, AJ25),
IF(AL25="-",  -AM25, AM25),
IF(AO25="-", -AQ25, AQ25),
IF(AS25="-", -AT25, AT25))</f>
        <v>0</v>
      </c>
      <c r="BA24" s="250"/>
      <c r="BB24" s="505"/>
      <c r="BC24" s="505"/>
      <c r="BD24" s="505"/>
      <c r="BE24" s="505"/>
      <c r="BF24" s="505"/>
      <c r="BG24" s="505"/>
      <c r="BH24" s="505"/>
      <c r="BI24" s="505"/>
      <c r="BJ24" s="505"/>
      <c r="BK24" s="505"/>
      <c r="BL24" s="505"/>
      <c r="BM24" s="505"/>
      <c r="BN24" s="505"/>
      <c r="BO24" s="505"/>
      <c r="BP24" s="505"/>
      <c r="BQ24" s="505"/>
      <c r="BR24" s="505"/>
      <c r="BS24" s="505"/>
      <c r="BT24" s="505"/>
      <c r="BU24" s="505"/>
      <c r="BV24" s="505"/>
      <c r="BW24" s="505"/>
      <c r="BX24" s="505"/>
      <c r="BY24" s="505"/>
      <c r="BZ24" s="505"/>
      <c r="CA24" s="505"/>
      <c r="CB24" s="505"/>
      <c r="CC24" s="505"/>
      <c r="CD24" s="505"/>
      <c r="CE24" s="505"/>
      <c r="CF24" s="505"/>
      <c r="CG24" s="505"/>
      <c r="CH24" s="505"/>
      <c r="CI24" s="505"/>
      <c r="CJ24" s="505"/>
      <c r="CK24" s="505"/>
      <c r="CL24" s="505"/>
      <c r="CM24" s="505"/>
      <c r="CN24" s="505"/>
      <c r="CO24" s="505"/>
    </row>
    <row r="25" spans="1:93" ht="12" customHeight="1" x14ac:dyDescent="0.25">
      <c r="B25" s="495" t="str">
        <f>IF(COUNTIF(O8:AU22,"x")+COUNTIF(O8:AU22,"/")&gt;0,"***A mathematical operator used in an equation above is not supported by this macro. Please use only + or - operators, or use the alternate RD-925 workbook found on our website.***","")</f>
        <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5"/>
      <c r="AN25" s="495"/>
      <c r="AO25" s="495"/>
      <c r="AP25" s="495"/>
      <c r="AQ25" s="495"/>
      <c r="AR25" s="495"/>
      <c r="AS25" s="495"/>
      <c r="AT25" s="495"/>
      <c r="AU25" s="495"/>
      <c r="AY25" s="346" t="s">
        <v>12</v>
      </c>
      <c r="BB25" s="505"/>
      <c r="BC25" s="505"/>
      <c r="BD25" s="505"/>
      <c r="BE25" s="505"/>
      <c r="BF25" s="505"/>
      <c r="BG25" s="505"/>
      <c r="BH25" s="505"/>
      <c r="BI25" s="505"/>
      <c r="BJ25" s="505"/>
      <c r="BK25" s="505"/>
      <c r="BL25" s="505"/>
      <c r="BM25" s="505"/>
      <c r="BN25" s="505"/>
      <c r="BO25" s="505"/>
      <c r="BP25" s="505"/>
      <c r="BQ25" s="505"/>
      <c r="BR25" s="505"/>
      <c r="BS25" s="505"/>
      <c r="BT25" s="505"/>
      <c r="BU25" s="505"/>
      <c r="BV25" s="505"/>
      <c r="BW25" s="505"/>
      <c r="BX25" s="505"/>
      <c r="BY25" s="505"/>
      <c r="BZ25" s="505"/>
      <c r="CA25" s="505"/>
      <c r="CB25" s="505"/>
      <c r="CC25" s="505"/>
      <c r="CD25" s="505"/>
      <c r="CE25" s="505"/>
      <c r="CF25" s="505"/>
      <c r="CG25" s="505"/>
      <c r="CH25" s="505"/>
      <c r="CI25" s="505"/>
      <c r="CJ25" s="505"/>
      <c r="CK25" s="505"/>
      <c r="CL25" s="505"/>
      <c r="CM25" s="505"/>
      <c r="CN25" s="505"/>
      <c r="CO25" s="505"/>
    </row>
    <row r="26" spans="1:93" ht="14.1" customHeight="1" x14ac:dyDescent="0.25">
      <c r="A26" s="496" t="s">
        <v>117</v>
      </c>
      <c r="B26" s="496"/>
      <c r="C26" s="496"/>
      <c r="D26" s="496"/>
      <c r="E26" s="496"/>
      <c r="F26" s="496"/>
      <c r="G26" s="496"/>
      <c r="H26" s="496"/>
      <c r="I26" s="496"/>
      <c r="J26" s="496"/>
      <c r="K26" s="496"/>
      <c r="L26" s="496"/>
      <c r="M26" s="496"/>
      <c r="N26" s="496"/>
      <c r="O26" s="496"/>
      <c r="P26" s="496"/>
      <c r="Q26" s="496"/>
      <c r="R26" s="78"/>
      <c r="S26" s="78"/>
      <c r="T26" s="78"/>
      <c r="AA26" s="77"/>
      <c r="AB26" s="77"/>
      <c r="AC26" s="77"/>
      <c r="AD26" s="77"/>
      <c r="AE26" s="77"/>
      <c r="AF26" s="77"/>
      <c r="AG26" s="77"/>
      <c r="AH26" s="77"/>
      <c r="AI26" s="77"/>
      <c r="AJ26" s="77"/>
      <c r="AK26" s="77"/>
      <c r="AL26" s="77"/>
      <c r="AM26" s="77"/>
      <c r="AP26" s="77"/>
      <c r="AQ26" s="77"/>
      <c r="AR26" s="77"/>
      <c r="AS26" s="77"/>
      <c r="AT26" s="77"/>
      <c r="AU26" s="78"/>
      <c r="AV26" s="77"/>
      <c r="AW26" s="77"/>
      <c r="AX26" s="77"/>
      <c r="AY26" s="125" t="s">
        <v>105</v>
      </c>
      <c r="AZ26" s="78"/>
      <c r="BA26" s="250"/>
      <c r="BB26" s="505"/>
      <c r="BC26" s="505"/>
      <c r="BD26" s="505"/>
      <c r="BE26" s="505"/>
      <c r="BF26" s="505"/>
      <c r="BG26" s="505"/>
      <c r="BH26" s="505"/>
      <c r="BI26" s="505"/>
      <c r="BJ26" s="505"/>
      <c r="BK26" s="505"/>
      <c r="BL26" s="505"/>
      <c r="BM26" s="505"/>
      <c r="BN26" s="505"/>
      <c r="BO26" s="505"/>
      <c r="BP26" s="505"/>
      <c r="BQ26" s="505"/>
      <c r="BR26" s="505"/>
      <c r="BS26" s="505"/>
      <c r="BT26" s="505"/>
      <c r="BU26" s="505"/>
      <c r="BV26" s="505"/>
      <c r="BW26" s="505"/>
      <c r="BX26" s="505"/>
      <c r="BY26" s="505"/>
      <c r="BZ26" s="505"/>
      <c r="CA26" s="505"/>
      <c r="CB26" s="505"/>
      <c r="CC26" s="505"/>
      <c r="CD26" s="505"/>
      <c r="CE26" s="505"/>
      <c r="CF26" s="505"/>
      <c r="CG26" s="505"/>
      <c r="CH26" s="505"/>
      <c r="CI26" s="505"/>
      <c r="CJ26" s="505"/>
      <c r="CK26" s="505"/>
      <c r="CL26" s="505"/>
      <c r="CM26" s="505"/>
      <c r="CN26" s="505"/>
      <c r="CO26" s="505"/>
    </row>
    <row r="27" spans="1:93" ht="9.9499999999999993" customHeight="1" x14ac:dyDescent="0.25">
      <c r="AY27" s="76" t="s">
        <v>201</v>
      </c>
      <c r="BA27" s="321" t="s">
        <v>62</v>
      </c>
      <c r="BB27" s="462" t="s">
        <v>264</v>
      </c>
      <c r="BC27" s="462"/>
      <c r="BD27" s="462"/>
      <c r="BE27" s="462"/>
      <c r="BF27" s="462"/>
      <c r="BG27" s="462"/>
      <c r="BH27" s="462"/>
      <c r="BI27" s="462"/>
      <c r="BJ27" s="462"/>
      <c r="BK27" s="462"/>
      <c r="BL27" s="462"/>
      <c r="BM27" s="462"/>
      <c r="BN27" s="462"/>
      <c r="BO27" s="462"/>
      <c r="BP27" s="462"/>
      <c r="BQ27" s="462"/>
      <c r="BR27" s="462"/>
      <c r="BS27" s="462"/>
      <c r="BT27" s="462"/>
      <c r="BU27" s="462"/>
      <c r="BV27" s="462"/>
      <c r="BW27" s="462"/>
      <c r="BX27" s="462"/>
      <c r="BY27" s="462"/>
      <c r="BZ27" s="462"/>
      <c r="CA27" s="462"/>
      <c r="CB27" s="462"/>
      <c r="CC27" s="462"/>
      <c r="CD27" s="462"/>
      <c r="CE27" s="462"/>
      <c r="CF27" s="462"/>
      <c r="CG27" s="462"/>
      <c r="CH27" s="462"/>
      <c r="CI27" s="462"/>
      <c r="CJ27" s="462"/>
      <c r="CK27" s="462"/>
      <c r="CL27" s="462"/>
      <c r="CM27" s="462"/>
      <c r="CN27" s="462"/>
      <c r="CO27" s="462"/>
    </row>
    <row r="28" spans="1:93" ht="3.95" customHeight="1" x14ac:dyDescent="0.25">
      <c r="A28" s="117"/>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69"/>
      <c r="AQ28" s="169"/>
      <c r="AR28" s="169"/>
      <c r="AS28" s="169"/>
      <c r="AT28" s="169"/>
      <c r="AU28" s="169"/>
      <c r="BB28" s="462"/>
      <c r="BC28" s="462"/>
      <c r="BD28" s="462"/>
      <c r="BE28" s="462"/>
      <c r="BF28" s="462"/>
      <c r="BG28" s="462"/>
      <c r="BH28" s="462"/>
      <c r="BI28" s="462"/>
      <c r="BJ28" s="462"/>
      <c r="BK28" s="462"/>
      <c r="BL28" s="462"/>
      <c r="BM28" s="462"/>
      <c r="BN28" s="462"/>
      <c r="BO28" s="462"/>
      <c r="BP28" s="462"/>
      <c r="BQ28" s="462"/>
      <c r="BR28" s="462"/>
      <c r="BS28" s="462"/>
      <c r="BT28" s="462"/>
      <c r="BU28" s="462"/>
      <c r="BV28" s="462"/>
      <c r="BW28" s="462"/>
      <c r="BX28" s="462"/>
      <c r="BY28" s="462"/>
      <c r="BZ28" s="462"/>
      <c r="CA28" s="462"/>
      <c r="CB28" s="462"/>
      <c r="CC28" s="462"/>
      <c r="CD28" s="462"/>
      <c r="CE28" s="462"/>
      <c r="CF28" s="462"/>
      <c r="CG28" s="462"/>
      <c r="CH28" s="462"/>
      <c r="CI28" s="462"/>
      <c r="CJ28" s="462"/>
      <c r="CK28" s="462"/>
      <c r="CL28" s="462"/>
      <c r="CM28" s="462"/>
      <c r="CN28" s="462"/>
      <c r="CO28" s="462"/>
    </row>
    <row r="29" spans="1:93" s="123" customFormat="1" ht="24" customHeight="1" x14ac:dyDescent="0.2">
      <c r="A29" s="122"/>
      <c r="B29" s="499" t="s">
        <v>93</v>
      </c>
      <c r="C29" s="499"/>
      <c r="D29" s="499"/>
      <c r="F29" s="501" t="s">
        <v>103</v>
      </c>
      <c r="G29" s="501"/>
      <c r="H29" s="501"/>
      <c r="I29" s="501"/>
      <c r="J29" s="501"/>
      <c r="K29" s="501"/>
      <c r="L29" s="129"/>
      <c r="M29" s="501" t="s">
        <v>116</v>
      </c>
      <c r="N29" s="501"/>
      <c r="O29" s="500" t="s">
        <v>94</v>
      </c>
      <c r="P29" s="500"/>
      <c r="Q29" s="500"/>
      <c r="R29" s="500"/>
      <c r="S29" s="500" t="s">
        <v>95</v>
      </c>
      <c r="T29" s="500"/>
      <c r="V29" s="498" t="s">
        <v>199</v>
      </c>
      <c r="W29" s="498"/>
      <c r="X29" s="498"/>
      <c r="Y29" s="498"/>
      <c r="Z29" s="205"/>
      <c r="AA29" s="498" t="s">
        <v>197</v>
      </c>
      <c r="AB29" s="498"/>
      <c r="AC29" s="498"/>
      <c r="AD29" s="498"/>
      <c r="AE29" s="205"/>
      <c r="AF29" s="498" t="s">
        <v>200</v>
      </c>
      <c r="AG29" s="498"/>
      <c r="AH29" s="498"/>
      <c r="AI29" s="498"/>
      <c r="AJ29" s="498"/>
      <c r="AK29" s="205"/>
      <c r="AL29" s="498" t="s">
        <v>198</v>
      </c>
      <c r="AM29" s="498"/>
      <c r="AN29" s="498"/>
      <c r="AO29" s="122"/>
      <c r="AP29" s="205"/>
      <c r="AQ29" s="498" t="s">
        <v>123</v>
      </c>
      <c r="AR29" s="498"/>
      <c r="AS29" s="498"/>
      <c r="AT29" s="498"/>
      <c r="AU29" s="498"/>
      <c r="AV29" s="498"/>
      <c r="AY29" s="247" t="s">
        <v>156</v>
      </c>
      <c r="BA29" s="300"/>
      <c r="BB29" s="462"/>
      <c r="BC29" s="462"/>
      <c r="BD29" s="462"/>
      <c r="BE29" s="462"/>
      <c r="BF29" s="462"/>
      <c r="BG29" s="462"/>
      <c r="BH29" s="462"/>
      <c r="BI29" s="462"/>
      <c r="BJ29" s="462"/>
      <c r="BK29" s="462"/>
      <c r="BL29" s="462"/>
      <c r="BM29" s="462"/>
      <c r="BN29" s="462"/>
      <c r="BO29" s="462"/>
      <c r="BP29" s="462"/>
      <c r="BQ29" s="462"/>
      <c r="BR29" s="462"/>
      <c r="BS29" s="462"/>
      <c r="BT29" s="462"/>
      <c r="BU29" s="462"/>
      <c r="BV29" s="462"/>
      <c r="BW29" s="462"/>
      <c r="BX29" s="462"/>
      <c r="BY29" s="462"/>
      <c r="BZ29" s="462"/>
      <c r="CA29" s="462"/>
      <c r="CB29" s="462"/>
      <c r="CC29" s="462"/>
      <c r="CD29" s="462"/>
      <c r="CE29" s="462"/>
      <c r="CF29" s="462"/>
      <c r="CG29" s="462"/>
      <c r="CH29" s="462"/>
      <c r="CI29" s="462"/>
      <c r="CJ29" s="462"/>
      <c r="CK29" s="462"/>
      <c r="CL29" s="462"/>
      <c r="CM29" s="462"/>
      <c r="CN29" s="462"/>
      <c r="CO29" s="462"/>
    </row>
    <row r="30" spans="1:93" ht="18" customHeight="1" x14ac:dyDescent="0.25">
      <c r="A30" s="117"/>
      <c r="B30" s="483"/>
      <c r="C30" s="483"/>
      <c r="D30" s="483"/>
      <c r="E30" s="135"/>
      <c r="F30" s="483"/>
      <c r="G30" s="483"/>
      <c r="H30" s="483"/>
      <c r="I30" s="483"/>
      <c r="J30" s="483"/>
      <c r="K30" s="483"/>
      <c r="L30" s="147"/>
      <c r="M30" s="502"/>
      <c r="N30" s="502"/>
      <c r="O30" s="135"/>
      <c r="P30" s="484"/>
      <c r="Q30" s="484"/>
      <c r="R30" s="135"/>
      <c r="S30" s="483"/>
      <c r="T30" s="483"/>
      <c r="U30" s="135"/>
      <c r="V30" s="473"/>
      <c r="W30" s="473"/>
      <c r="X30" s="473"/>
      <c r="Y30" s="473"/>
      <c r="Z30" s="341"/>
      <c r="AA30" s="474"/>
      <c r="AB30" s="474"/>
      <c r="AC30" s="474"/>
      <c r="AD30" s="474"/>
      <c r="AE30" s="341"/>
      <c r="AF30" s="473"/>
      <c r="AG30" s="473"/>
      <c r="AH30" s="473"/>
      <c r="AI30" s="473"/>
      <c r="AJ30" s="473"/>
      <c r="AK30" s="341"/>
      <c r="AL30" s="474"/>
      <c r="AM30" s="474"/>
      <c r="AN30" s="474"/>
      <c r="AO30" s="117"/>
      <c r="AP30" s="206" t="s">
        <v>59</v>
      </c>
      <c r="AQ30" s="515" t="str">
        <f>IF(AND(B30="",F30=""),"",ROUND((AF30-V30)*IF(M30="",IF(('RD925 Form'!AJ49/4)=INT('RD925 Form'!AJ49/4),366,365),M30)*IF(S30="cu.ft.",7.48,IF(S30="lbs.",8.33,1))*P30/(AL30-AA30),0))</f>
        <v/>
      </c>
      <c r="AR30" s="515"/>
      <c r="AS30" s="515"/>
      <c r="AT30" s="515"/>
      <c r="AU30" s="515"/>
      <c r="AV30" s="515"/>
      <c r="AY30" s="82" t="s">
        <v>158</v>
      </c>
      <c r="BA30" s="300"/>
      <c r="BB30" s="462"/>
      <c r="BC30" s="462"/>
      <c r="BD30" s="462"/>
      <c r="BE30" s="462"/>
      <c r="BF30" s="462"/>
      <c r="BG30" s="462"/>
      <c r="BH30" s="462"/>
      <c r="BI30" s="462"/>
      <c r="BJ30" s="462"/>
      <c r="BK30" s="462"/>
      <c r="BL30" s="462"/>
      <c r="BM30" s="462"/>
      <c r="BN30" s="462"/>
      <c r="BO30" s="462"/>
      <c r="BP30" s="462"/>
      <c r="BQ30" s="462"/>
      <c r="BR30" s="462"/>
      <c r="BS30" s="462"/>
      <c r="BT30" s="462"/>
      <c r="BU30" s="462"/>
      <c r="BV30" s="462"/>
      <c r="BW30" s="462"/>
      <c r="BX30" s="462"/>
      <c r="BY30" s="462"/>
      <c r="BZ30" s="462"/>
      <c r="CA30" s="462"/>
      <c r="CB30" s="462"/>
      <c r="CC30" s="462"/>
      <c r="CD30" s="462"/>
      <c r="CE30" s="462"/>
      <c r="CF30" s="462"/>
      <c r="CG30" s="462"/>
      <c r="CH30" s="462"/>
      <c r="CI30" s="462"/>
      <c r="CJ30" s="462"/>
      <c r="CK30" s="462"/>
      <c r="CL30" s="462"/>
      <c r="CM30" s="462"/>
      <c r="CN30" s="462"/>
      <c r="CO30" s="462"/>
    </row>
    <row r="31" spans="1:93" ht="18" customHeight="1" x14ac:dyDescent="0.25">
      <c r="A31" s="117"/>
      <c r="B31" s="483"/>
      <c r="C31" s="483"/>
      <c r="D31" s="483"/>
      <c r="E31" s="135"/>
      <c r="F31" s="482"/>
      <c r="G31" s="482"/>
      <c r="H31" s="482"/>
      <c r="I31" s="482"/>
      <c r="J31" s="482"/>
      <c r="K31" s="482"/>
      <c r="L31" s="147"/>
      <c r="M31" s="485"/>
      <c r="N31" s="485"/>
      <c r="O31" s="135"/>
      <c r="P31" s="484"/>
      <c r="Q31" s="484"/>
      <c r="R31" s="135"/>
      <c r="S31" s="483"/>
      <c r="T31" s="483"/>
      <c r="U31" s="135"/>
      <c r="V31" s="473"/>
      <c r="W31" s="473"/>
      <c r="X31" s="473"/>
      <c r="Y31" s="473"/>
      <c r="Z31" s="341"/>
      <c r="AA31" s="474"/>
      <c r="AB31" s="474"/>
      <c r="AC31" s="474"/>
      <c r="AD31" s="474"/>
      <c r="AE31" s="341"/>
      <c r="AF31" s="473"/>
      <c r="AG31" s="473"/>
      <c r="AH31" s="473"/>
      <c r="AI31" s="473"/>
      <c r="AJ31" s="473"/>
      <c r="AK31" s="341"/>
      <c r="AL31" s="474"/>
      <c r="AM31" s="474"/>
      <c r="AN31" s="474"/>
      <c r="AO31" s="117"/>
      <c r="AP31" s="206" t="s">
        <v>59</v>
      </c>
      <c r="AQ31" s="451" t="str">
        <f>IF(AND(B31="",F31=""),"",ROUND((AF31-V31)*IF(M31="",IF(('RD925 Form'!#REF!/4)=INT('RD925 Form'!#REF!/4),366,365),M31)*IF(S31="cu.ft.",7.48,IF(S31="lbs.",8.33,1))*P31/(AL31-AA31),0))</f>
        <v/>
      </c>
      <c r="AR31" s="451"/>
      <c r="AS31" s="451"/>
      <c r="AT31" s="451"/>
      <c r="AU31" s="451"/>
      <c r="AV31" s="451"/>
      <c r="AY31" s="247" t="s">
        <v>195</v>
      </c>
      <c r="BA31" s="248" t="s">
        <v>62</v>
      </c>
      <c r="BB31" s="462" t="s">
        <v>162</v>
      </c>
      <c r="BC31" s="462"/>
      <c r="BD31" s="462"/>
      <c r="BE31" s="462"/>
      <c r="BF31" s="462"/>
      <c r="BG31" s="462"/>
      <c r="BH31" s="462"/>
      <c r="BI31" s="462"/>
      <c r="BJ31" s="462"/>
      <c r="BK31" s="462"/>
      <c r="BL31" s="462"/>
      <c r="BM31" s="462"/>
      <c r="BN31" s="462"/>
      <c r="BO31" s="462"/>
      <c r="BP31" s="462"/>
      <c r="BQ31" s="462"/>
      <c r="BR31" s="462"/>
      <c r="BS31" s="462"/>
      <c r="BT31" s="462"/>
      <c r="BU31" s="462"/>
      <c r="BV31" s="462"/>
      <c r="BW31" s="462"/>
      <c r="BX31" s="462"/>
      <c r="BY31" s="462"/>
      <c r="BZ31" s="462"/>
      <c r="CA31" s="462"/>
      <c r="CB31" s="462"/>
      <c r="CC31" s="462"/>
      <c r="CD31" s="462"/>
      <c r="CE31" s="462"/>
      <c r="CF31" s="462"/>
      <c r="CG31" s="462"/>
      <c r="CH31" s="462"/>
      <c r="CI31" s="462"/>
      <c r="CJ31" s="462"/>
      <c r="CK31" s="462"/>
      <c r="CL31" s="462"/>
      <c r="CM31" s="462"/>
      <c r="CN31" s="462"/>
      <c r="CO31" s="462"/>
    </row>
    <row r="32" spans="1:93" ht="18" customHeight="1" x14ac:dyDescent="0.25">
      <c r="A32" s="117"/>
      <c r="B32" s="483"/>
      <c r="C32" s="483"/>
      <c r="D32" s="483"/>
      <c r="E32" s="135"/>
      <c r="F32" s="482"/>
      <c r="G32" s="482"/>
      <c r="H32" s="482"/>
      <c r="I32" s="482"/>
      <c r="J32" s="482"/>
      <c r="K32" s="482"/>
      <c r="L32" s="147"/>
      <c r="M32" s="485"/>
      <c r="N32" s="485"/>
      <c r="O32" s="135"/>
      <c r="P32" s="484"/>
      <c r="Q32" s="484"/>
      <c r="R32" s="135"/>
      <c r="S32" s="483"/>
      <c r="T32" s="483"/>
      <c r="U32" s="135"/>
      <c r="V32" s="473"/>
      <c r="W32" s="473"/>
      <c r="X32" s="473"/>
      <c r="Y32" s="473"/>
      <c r="Z32" s="341"/>
      <c r="AA32" s="474"/>
      <c r="AB32" s="474"/>
      <c r="AC32" s="474"/>
      <c r="AD32" s="474"/>
      <c r="AE32" s="341"/>
      <c r="AF32" s="473"/>
      <c r="AG32" s="473"/>
      <c r="AH32" s="473"/>
      <c r="AI32" s="473"/>
      <c r="AJ32" s="473"/>
      <c r="AK32" s="341"/>
      <c r="AL32" s="474"/>
      <c r="AM32" s="474"/>
      <c r="AN32" s="474"/>
      <c r="AO32" s="117"/>
      <c r="AP32" s="206" t="s">
        <v>59</v>
      </c>
      <c r="AQ32" s="451" t="str">
        <f>IF(AND(B32="",F32=""),"",ROUND((AF32-V32)*IF(M32="",IF(('RD925 Form'!#REF!/4)=INT('RD925 Form'!#REF!/4),366,365),M32)*IF(S32="cu.ft.",7.48,IF(S32="lbs.",8.33,1))*P32/(AL32-AA32),0))</f>
        <v/>
      </c>
      <c r="AR32" s="451"/>
      <c r="AS32" s="451"/>
      <c r="AT32" s="451"/>
      <c r="AU32" s="451"/>
      <c r="AV32" s="451"/>
      <c r="AY32" s="247" t="s">
        <v>194</v>
      </c>
      <c r="BB32" s="462"/>
      <c r="BC32" s="462"/>
      <c r="BD32" s="462"/>
      <c r="BE32" s="462"/>
      <c r="BF32" s="462"/>
      <c r="BG32" s="462"/>
      <c r="BH32" s="462"/>
      <c r="BI32" s="462"/>
      <c r="BJ32" s="462"/>
      <c r="BK32" s="462"/>
      <c r="BL32" s="462"/>
      <c r="BM32" s="462"/>
      <c r="BN32" s="462"/>
      <c r="BO32" s="462"/>
      <c r="BP32" s="462"/>
      <c r="BQ32" s="462"/>
      <c r="BR32" s="462"/>
      <c r="BS32" s="462"/>
      <c r="BT32" s="462"/>
      <c r="BU32" s="462"/>
      <c r="BV32" s="462"/>
      <c r="BW32" s="462"/>
      <c r="BX32" s="462"/>
      <c r="BY32" s="462"/>
      <c r="BZ32" s="462"/>
      <c r="CA32" s="462"/>
      <c r="CB32" s="462"/>
      <c r="CC32" s="462"/>
      <c r="CD32" s="462"/>
      <c r="CE32" s="462"/>
      <c r="CF32" s="462"/>
      <c r="CG32" s="462"/>
      <c r="CH32" s="462"/>
      <c r="CI32" s="462"/>
      <c r="CJ32" s="462"/>
      <c r="CK32" s="462"/>
      <c r="CL32" s="462"/>
      <c r="CM32" s="462"/>
      <c r="CN32" s="462"/>
      <c r="CO32" s="462"/>
    </row>
    <row r="33" spans="1:93" ht="18" customHeight="1" x14ac:dyDescent="0.25">
      <c r="A33" s="117"/>
      <c r="B33" s="483"/>
      <c r="C33" s="483"/>
      <c r="D33" s="483"/>
      <c r="E33" s="135"/>
      <c r="F33" s="482"/>
      <c r="G33" s="482"/>
      <c r="H33" s="482"/>
      <c r="I33" s="482"/>
      <c r="J33" s="482"/>
      <c r="K33" s="482"/>
      <c r="L33" s="147"/>
      <c r="M33" s="485"/>
      <c r="N33" s="485"/>
      <c r="O33" s="135"/>
      <c r="P33" s="484"/>
      <c r="Q33" s="484"/>
      <c r="R33" s="135"/>
      <c r="S33" s="483"/>
      <c r="T33" s="483"/>
      <c r="U33" s="135"/>
      <c r="V33" s="473"/>
      <c r="W33" s="473"/>
      <c r="X33" s="473"/>
      <c r="Y33" s="473"/>
      <c r="Z33" s="341"/>
      <c r="AA33" s="474"/>
      <c r="AB33" s="474"/>
      <c r="AC33" s="474"/>
      <c r="AD33" s="474"/>
      <c r="AE33" s="341"/>
      <c r="AF33" s="473"/>
      <c r="AG33" s="473"/>
      <c r="AH33" s="473"/>
      <c r="AI33" s="473"/>
      <c r="AJ33" s="473"/>
      <c r="AK33" s="341"/>
      <c r="AL33" s="474"/>
      <c r="AM33" s="474"/>
      <c r="AN33" s="474"/>
      <c r="AO33" s="117"/>
      <c r="AP33" s="206" t="s">
        <v>59</v>
      </c>
      <c r="AQ33" s="451" t="str">
        <f>IF(AND(B33="",F33=""),"",ROUND((AF33-V33)*IF(M33="",IF(('RD925 Form'!#REF!/4)=INT('RD925 Form'!#REF!/4),366,365),M33)*IF(S33="cu.ft.",7.48,IF(S33="lbs.",8.33,1))*P33/(AL33-AA33),0))</f>
        <v/>
      </c>
      <c r="AR33" s="451"/>
      <c r="AS33" s="451"/>
      <c r="AT33" s="451"/>
      <c r="AU33" s="451"/>
      <c r="AV33" s="451"/>
      <c r="BC33" s="325"/>
      <c r="BD33" s="325"/>
      <c r="BE33" s="325"/>
      <c r="BF33" s="325"/>
      <c r="BG33" s="325"/>
      <c r="BH33" s="325"/>
      <c r="BI33" s="325"/>
      <c r="BJ33" s="325"/>
      <c r="BK33" s="325"/>
      <c r="BL33" s="325"/>
      <c r="BM33" s="325"/>
      <c r="BN33" s="325"/>
      <c r="BO33" s="325"/>
      <c r="BP33" s="325"/>
      <c r="BQ33" s="325"/>
      <c r="BR33" s="325"/>
      <c r="BS33" s="325"/>
      <c r="BT33" s="325"/>
      <c r="BU33" s="325"/>
      <c r="BV33" s="325"/>
      <c r="BW33" s="325"/>
      <c r="BX33" s="325"/>
      <c r="BY33" s="325"/>
      <c r="BZ33" s="325"/>
      <c r="CA33" s="325"/>
      <c r="CB33" s="325"/>
      <c r="CC33" s="325"/>
      <c r="CD33" s="325"/>
      <c r="CE33" s="325"/>
      <c r="CF33" s="325"/>
      <c r="CG33" s="325"/>
      <c r="CH33" s="325"/>
      <c r="CI33" s="325"/>
      <c r="CJ33" s="325"/>
      <c r="CK33" s="325"/>
      <c r="CL33" s="325"/>
      <c r="CM33" s="325"/>
      <c r="CN33" s="325"/>
      <c r="CO33" s="325"/>
    </row>
    <row r="34" spans="1:93" ht="18" customHeight="1" x14ac:dyDescent="0.25">
      <c r="A34" s="117"/>
      <c r="B34" s="483"/>
      <c r="C34" s="483"/>
      <c r="D34" s="483"/>
      <c r="E34" s="135"/>
      <c r="F34" s="482"/>
      <c r="G34" s="482"/>
      <c r="H34" s="482"/>
      <c r="I34" s="482"/>
      <c r="J34" s="482"/>
      <c r="K34" s="482"/>
      <c r="L34" s="147"/>
      <c r="M34" s="485"/>
      <c r="N34" s="485"/>
      <c r="O34" s="135"/>
      <c r="P34" s="484"/>
      <c r="Q34" s="484"/>
      <c r="R34" s="135"/>
      <c r="S34" s="483"/>
      <c r="T34" s="483"/>
      <c r="U34" s="135"/>
      <c r="V34" s="473"/>
      <c r="W34" s="473"/>
      <c r="X34" s="473"/>
      <c r="Y34" s="473"/>
      <c r="Z34" s="341"/>
      <c r="AA34" s="474"/>
      <c r="AB34" s="474"/>
      <c r="AC34" s="474"/>
      <c r="AD34" s="474"/>
      <c r="AE34" s="341"/>
      <c r="AF34" s="473"/>
      <c r="AG34" s="473"/>
      <c r="AH34" s="473"/>
      <c r="AI34" s="473"/>
      <c r="AJ34" s="473"/>
      <c r="AK34" s="341"/>
      <c r="AL34" s="474"/>
      <c r="AM34" s="474"/>
      <c r="AN34" s="474"/>
      <c r="AO34" s="117"/>
      <c r="AP34" s="206" t="s">
        <v>59</v>
      </c>
      <c r="AQ34" s="451" t="str">
        <f>IF(AND(B34="",F34=""),"",ROUND((AF34-V34)*IF(M34="",IF(('RD925 Form'!#REF!/4)=INT('RD925 Form'!#REF!/4),366,365),M34)*IF(S34="cu.ft.",7.48,IF(S34="lbs.",8.33,1))*P34/(AL34-AA34),0))</f>
        <v/>
      </c>
      <c r="AR34" s="451"/>
      <c r="AS34" s="451"/>
      <c r="AT34" s="451"/>
      <c r="AU34" s="451"/>
      <c r="AV34" s="451"/>
      <c r="AY34" s="76">
        <v>1</v>
      </c>
      <c r="BA34" s="301" t="s">
        <v>163</v>
      </c>
      <c r="BB34" s="505" t="str">
        <f>"The First and Last Readings should not be earlier than December 1, "&amp;'RD925 Form'!AJ49-1&amp;", or later than January 31, "&amp;'RD925 Form'!AJ49+1&amp;", and should be as close as possible to "&amp;IF(('RD925 Form'!AJ49/4)=INT('RD925 Form'!AJ49/4),366,365)&amp;" days. If all water bills for the facility are not available, the closest period of time to this date range should be used."</f>
        <v>The First and Last Readings should not be earlier than December 1, 2019, or later than January 31, 2021, and should be as close as possible to 366 days. If all water bills for the facility are not available, the closest period of time to this date range should be used.</v>
      </c>
      <c r="BC34" s="505"/>
      <c r="BD34" s="505"/>
      <c r="BE34" s="505"/>
      <c r="BF34" s="505"/>
      <c r="BG34" s="505"/>
      <c r="BH34" s="505"/>
      <c r="BI34" s="505"/>
      <c r="BJ34" s="505"/>
      <c r="BK34" s="505"/>
      <c r="BL34" s="505"/>
      <c r="BM34" s="505"/>
      <c r="BN34" s="505"/>
      <c r="BO34" s="505"/>
      <c r="BP34" s="505"/>
      <c r="BQ34" s="505"/>
      <c r="BR34" s="505"/>
      <c r="BS34" s="505"/>
      <c r="BT34" s="505"/>
      <c r="BU34" s="505"/>
      <c r="BV34" s="505"/>
      <c r="BW34" s="505"/>
      <c r="BX34" s="505"/>
      <c r="BY34" s="505"/>
      <c r="BZ34" s="505"/>
      <c r="CA34" s="505"/>
      <c r="CB34" s="505"/>
      <c r="CC34" s="505"/>
      <c r="CD34" s="505"/>
      <c r="CE34" s="505"/>
      <c r="CF34" s="505"/>
      <c r="CG34" s="505"/>
      <c r="CH34" s="505"/>
      <c r="CI34" s="505"/>
      <c r="CJ34" s="505"/>
      <c r="CK34" s="505"/>
      <c r="CL34" s="505"/>
      <c r="CM34" s="505"/>
      <c r="CN34" s="505"/>
      <c r="CO34" s="505"/>
    </row>
    <row r="35" spans="1:93" ht="18" customHeight="1" x14ac:dyDescent="0.25">
      <c r="A35" s="117"/>
      <c r="B35" s="483"/>
      <c r="C35" s="483"/>
      <c r="D35" s="483"/>
      <c r="E35" s="135"/>
      <c r="F35" s="482"/>
      <c r="G35" s="482"/>
      <c r="H35" s="482"/>
      <c r="I35" s="482"/>
      <c r="J35" s="482"/>
      <c r="K35" s="482"/>
      <c r="L35" s="147"/>
      <c r="M35" s="485"/>
      <c r="N35" s="485"/>
      <c r="O35" s="135"/>
      <c r="P35" s="484"/>
      <c r="Q35" s="484"/>
      <c r="R35" s="135"/>
      <c r="S35" s="483"/>
      <c r="T35" s="483"/>
      <c r="U35" s="135"/>
      <c r="V35" s="473"/>
      <c r="W35" s="473"/>
      <c r="X35" s="473"/>
      <c r="Y35" s="473"/>
      <c r="Z35" s="341"/>
      <c r="AA35" s="474"/>
      <c r="AB35" s="474"/>
      <c r="AC35" s="474"/>
      <c r="AD35" s="474"/>
      <c r="AE35" s="341"/>
      <c r="AF35" s="473"/>
      <c r="AG35" s="473"/>
      <c r="AH35" s="473"/>
      <c r="AI35" s="473"/>
      <c r="AJ35" s="473"/>
      <c r="AK35" s="341"/>
      <c r="AL35" s="474"/>
      <c r="AM35" s="474"/>
      <c r="AN35" s="474"/>
      <c r="AO35" s="117"/>
      <c r="AP35" s="206" t="s">
        <v>59</v>
      </c>
      <c r="AQ35" s="451" t="str">
        <f>IF(AND(B35="",F35=""),"",ROUND((AF35-V35)*IF(M35="",IF(('RD925 Form'!AJ51/4)=INT('RD925 Form'!AJ51/4),366,365),M35)*IF(S35="cu.ft.",7.48,IF(S35="lbs.",8.33,1))*P35/(AL35-AA35),0))</f>
        <v/>
      </c>
      <c r="AR35" s="451"/>
      <c r="AS35" s="451"/>
      <c r="AT35" s="451"/>
      <c r="AU35" s="451"/>
      <c r="AV35" s="451"/>
      <c r="AY35" s="76">
        <v>10</v>
      </c>
      <c r="AZ35" s="230"/>
      <c r="BB35" s="505"/>
      <c r="BC35" s="505"/>
      <c r="BD35" s="505"/>
      <c r="BE35" s="505"/>
      <c r="BF35" s="505"/>
      <c r="BG35" s="505"/>
      <c r="BH35" s="505"/>
      <c r="BI35" s="505"/>
      <c r="BJ35" s="505"/>
      <c r="BK35" s="505"/>
      <c r="BL35" s="505"/>
      <c r="BM35" s="505"/>
      <c r="BN35" s="505"/>
      <c r="BO35" s="505"/>
      <c r="BP35" s="505"/>
      <c r="BQ35" s="505"/>
      <c r="BR35" s="505"/>
      <c r="BS35" s="505"/>
      <c r="BT35" s="505"/>
      <c r="BU35" s="505"/>
      <c r="BV35" s="505"/>
      <c r="BW35" s="505"/>
      <c r="BX35" s="505"/>
      <c r="BY35" s="505"/>
      <c r="BZ35" s="505"/>
      <c r="CA35" s="505"/>
      <c r="CB35" s="505"/>
      <c r="CC35" s="505"/>
      <c r="CD35" s="505"/>
      <c r="CE35" s="505"/>
      <c r="CF35" s="505"/>
      <c r="CG35" s="505"/>
      <c r="CH35" s="505"/>
      <c r="CI35" s="505"/>
      <c r="CJ35" s="505"/>
      <c r="CK35" s="505"/>
      <c r="CL35" s="505"/>
      <c r="CM35" s="505"/>
      <c r="CN35" s="505"/>
      <c r="CO35" s="505"/>
    </row>
    <row r="36" spans="1:93" ht="18" customHeight="1" x14ac:dyDescent="0.25">
      <c r="A36" s="117"/>
      <c r="B36" s="483"/>
      <c r="C36" s="483"/>
      <c r="D36" s="483"/>
      <c r="E36" s="135"/>
      <c r="F36" s="482"/>
      <c r="G36" s="482"/>
      <c r="H36" s="482"/>
      <c r="I36" s="482"/>
      <c r="J36" s="482"/>
      <c r="K36" s="482"/>
      <c r="L36" s="147"/>
      <c r="M36" s="485"/>
      <c r="N36" s="485"/>
      <c r="O36" s="135"/>
      <c r="P36" s="484"/>
      <c r="Q36" s="484"/>
      <c r="R36" s="135"/>
      <c r="S36" s="483"/>
      <c r="T36" s="483"/>
      <c r="U36" s="135"/>
      <c r="V36" s="473"/>
      <c r="W36" s="473"/>
      <c r="X36" s="473"/>
      <c r="Y36" s="473"/>
      <c r="Z36" s="341"/>
      <c r="AA36" s="474"/>
      <c r="AB36" s="474"/>
      <c r="AC36" s="474"/>
      <c r="AD36" s="474"/>
      <c r="AE36" s="341"/>
      <c r="AF36" s="473"/>
      <c r="AG36" s="473"/>
      <c r="AH36" s="473"/>
      <c r="AI36" s="473"/>
      <c r="AJ36" s="473"/>
      <c r="AK36" s="341"/>
      <c r="AL36" s="474"/>
      <c r="AM36" s="474"/>
      <c r="AN36" s="474"/>
      <c r="AO36" s="117"/>
      <c r="AP36" s="206" t="s">
        <v>59</v>
      </c>
      <c r="AQ36" s="451" t="str">
        <f>IF(AND(B36="",F36=""),"",ROUND((AF36-V36)*IF(M36="",IF(('RD925 Form'!AJ52/4)=INT('RD925 Form'!AJ52/4),366,365),M36)*IF(S36="cu.ft.",7.48,IF(S36="lbs.",8.33,1))*P36/(AL36-AA36),0))</f>
        <v/>
      </c>
      <c r="AR36" s="451"/>
      <c r="AS36" s="451"/>
      <c r="AT36" s="451"/>
      <c r="AU36" s="451"/>
      <c r="AV36" s="451"/>
      <c r="AY36" s="76">
        <v>100</v>
      </c>
      <c r="BA36" s="299" t="s">
        <v>62</v>
      </c>
      <c r="BB36" s="300" t="s">
        <v>160</v>
      </c>
    </row>
    <row r="37" spans="1:93" ht="18" customHeight="1" x14ac:dyDescent="0.25">
      <c r="A37" s="117"/>
      <c r="B37" s="483"/>
      <c r="C37" s="483"/>
      <c r="D37" s="483"/>
      <c r="E37" s="135"/>
      <c r="F37" s="482"/>
      <c r="G37" s="482"/>
      <c r="H37" s="482"/>
      <c r="I37" s="482"/>
      <c r="J37" s="482"/>
      <c r="K37" s="482"/>
      <c r="L37" s="147"/>
      <c r="M37" s="485"/>
      <c r="N37" s="485"/>
      <c r="O37" s="135"/>
      <c r="P37" s="484"/>
      <c r="Q37" s="484"/>
      <c r="R37" s="135"/>
      <c r="S37" s="483"/>
      <c r="T37" s="483"/>
      <c r="U37" s="135"/>
      <c r="V37" s="473"/>
      <c r="W37" s="473"/>
      <c r="X37" s="473"/>
      <c r="Y37" s="473"/>
      <c r="Z37" s="341"/>
      <c r="AA37" s="474"/>
      <c r="AB37" s="474"/>
      <c r="AC37" s="474"/>
      <c r="AD37" s="474"/>
      <c r="AE37" s="341"/>
      <c r="AF37" s="473"/>
      <c r="AG37" s="473"/>
      <c r="AH37" s="473"/>
      <c r="AI37" s="473"/>
      <c r="AJ37" s="473"/>
      <c r="AK37" s="341"/>
      <c r="AL37" s="474"/>
      <c r="AM37" s="474"/>
      <c r="AN37" s="474"/>
      <c r="AO37" s="117"/>
      <c r="AP37" s="206" t="s">
        <v>59</v>
      </c>
      <c r="AQ37" s="451" t="str">
        <f>IF(AND(B37="",F37=""),"",ROUND((AF37-V37)*IF(M37="",IF(('RD925 Form'!AJ53/4)=INT('RD925 Form'!AJ53/4),366,365),M37)*IF(S37="cu.ft.",7.48,IF(S37="lbs.",8.33,1))*P37/(AL37-AA37),0))</f>
        <v/>
      </c>
      <c r="AR37" s="451"/>
      <c r="AS37" s="451"/>
      <c r="AT37" s="451"/>
      <c r="AU37" s="451"/>
      <c r="AV37" s="451"/>
      <c r="AY37" s="76">
        <v>1000</v>
      </c>
    </row>
    <row r="38" spans="1:93" ht="18" customHeight="1" x14ac:dyDescent="0.25">
      <c r="A38" s="117"/>
      <c r="B38" s="483"/>
      <c r="C38" s="483"/>
      <c r="D38" s="483"/>
      <c r="E38" s="135"/>
      <c r="F38" s="482"/>
      <c r="G38" s="482"/>
      <c r="H38" s="482"/>
      <c r="I38" s="482"/>
      <c r="J38" s="482"/>
      <c r="K38" s="482"/>
      <c r="L38" s="147"/>
      <c r="M38" s="485"/>
      <c r="N38" s="485"/>
      <c r="O38" s="135"/>
      <c r="P38" s="484"/>
      <c r="Q38" s="484"/>
      <c r="R38" s="135"/>
      <c r="S38" s="483"/>
      <c r="T38" s="483"/>
      <c r="U38" s="135"/>
      <c r="V38" s="473"/>
      <c r="W38" s="473"/>
      <c r="X38" s="473"/>
      <c r="Y38" s="473"/>
      <c r="Z38" s="341"/>
      <c r="AA38" s="474"/>
      <c r="AB38" s="474"/>
      <c r="AC38" s="474"/>
      <c r="AD38" s="474"/>
      <c r="AE38" s="341"/>
      <c r="AF38" s="473"/>
      <c r="AG38" s="473"/>
      <c r="AH38" s="473"/>
      <c r="AI38" s="473"/>
      <c r="AJ38" s="473"/>
      <c r="AK38" s="341"/>
      <c r="AL38" s="474"/>
      <c r="AM38" s="474"/>
      <c r="AN38" s="474"/>
      <c r="AO38" s="117"/>
      <c r="AP38" s="206" t="s">
        <v>59</v>
      </c>
      <c r="AQ38" s="451" t="str">
        <f>IF(AND(B38="",F38=""),"",ROUND((AF38-V38)*IF(M38="",IF(('RD925 Form'!AJ54/4)=INT('RD925 Form'!AJ54/4),366,365),M38)*IF(S38="cu.ft.",7.48,IF(S38="lbs.",8.33,1))*P38/(AL38-AA38),0))</f>
        <v/>
      </c>
      <c r="AR38" s="451"/>
      <c r="AS38" s="451"/>
      <c r="AT38" s="451"/>
      <c r="AU38" s="451"/>
      <c r="AV38" s="451"/>
      <c r="AY38" s="76">
        <v>10000</v>
      </c>
    </row>
    <row r="39" spans="1:93" ht="18" customHeight="1" x14ac:dyDescent="0.25">
      <c r="A39" s="117"/>
      <c r="B39" s="483"/>
      <c r="C39" s="483"/>
      <c r="D39" s="483"/>
      <c r="E39" s="135"/>
      <c r="F39" s="482"/>
      <c r="G39" s="482"/>
      <c r="H39" s="482"/>
      <c r="I39" s="482"/>
      <c r="J39" s="482"/>
      <c r="K39" s="482"/>
      <c r="L39" s="147"/>
      <c r="M39" s="485"/>
      <c r="N39" s="485"/>
      <c r="O39" s="135"/>
      <c r="P39" s="484"/>
      <c r="Q39" s="484"/>
      <c r="R39" s="135"/>
      <c r="S39" s="483"/>
      <c r="T39" s="483"/>
      <c r="U39" s="135"/>
      <c r="V39" s="473"/>
      <c r="W39" s="473"/>
      <c r="X39" s="473"/>
      <c r="Y39" s="473"/>
      <c r="Z39" s="341"/>
      <c r="AA39" s="474"/>
      <c r="AB39" s="474"/>
      <c r="AC39" s="474"/>
      <c r="AD39" s="474"/>
      <c r="AE39" s="341"/>
      <c r="AF39" s="473"/>
      <c r="AG39" s="473"/>
      <c r="AH39" s="473"/>
      <c r="AI39" s="473"/>
      <c r="AJ39" s="473"/>
      <c r="AK39" s="341"/>
      <c r="AL39" s="474"/>
      <c r="AM39" s="474"/>
      <c r="AN39" s="474"/>
      <c r="AO39" s="117"/>
      <c r="AP39" s="206" t="s">
        <v>59</v>
      </c>
      <c r="AQ39" s="451" t="str">
        <f>IF(AND(B39="",F39=""),"",ROUND((AF39-V39)*IF(M39="",IF(('RD925 Form'!AJ55/4)=INT('RD925 Form'!AJ55/4),366,365),M39)*IF(S39="cu.ft.",7.48,IF(S39="lbs.",8.33,1))*P39/(AL39-AA39),0))</f>
        <v/>
      </c>
      <c r="AR39" s="451"/>
      <c r="AS39" s="451"/>
      <c r="AT39" s="451"/>
      <c r="AU39" s="451"/>
      <c r="AV39" s="451"/>
      <c r="AY39" s="76">
        <v>100000</v>
      </c>
      <c r="BA39" s="454" t="s">
        <v>265</v>
      </c>
      <c r="BB39" s="454"/>
      <c r="BC39" s="454"/>
      <c r="BD39" s="454"/>
      <c r="BE39" s="454"/>
      <c r="BF39" s="454"/>
      <c r="BG39" s="454"/>
      <c r="BH39" s="454"/>
      <c r="BI39" s="454"/>
      <c r="BJ39" s="454"/>
      <c r="BK39" s="454"/>
      <c r="BL39" s="454"/>
      <c r="BM39" s="454"/>
      <c r="BN39" s="454"/>
      <c r="BO39" s="454"/>
      <c r="BP39" s="454"/>
      <c r="BQ39" s="454"/>
    </row>
    <row r="40" spans="1:93" ht="18" customHeight="1" x14ac:dyDescent="0.25">
      <c r="A40" s="117"/>
      <c r="B40" s="483"/>
      <c r="C40" s="483"/>
      <c r="D40" s="483"/>
      <c r="E40" s="135"/>
      <c r="F40" s="482"/>
      <c r="G40" s="482"/>
      <c r="H40" s="482"/>
      <c r="I40" s="482"/>
      <c r="J40" s="482"/>
      <c r="K40" s="482"/>
      <c r="L40" s="147"/>
      <c r="M40" s="485"/>
      <c r="N40" s="485"/>
      <c r="O40" s="135"/>
      <c r="P40" s="484"/>
      <c r="Q40" s="484"/>
      <c r="R40" s="135"/>
      <c r="S40" s="483"/>
      <c r="T40" s="483"/>
      <c r="U40" s="135"/>
      <c r="V40" s="473"/>
      <c r="W40" s="473"/>
      <c r="X40" s="473"/>
      <c r="Y40" s="473"/>
      <c r="Z40" s="341"/>
      <c r="AA40" s="474"/>
      <c r="AB40" s="474"/>
      <c r="AC40" s="474"/>
      <c r="AD40" s="474"/>
      <c r="AE40" s="341"/>
      <c r="AF40" s="473"/>
      <c r="AG40" s="473"/>
      <c r="AH40" s="473"/>
      <c r="AI40" s="473"/>
      <c r="AJ40" s="473"/>
      <c r="AK40" s="341"/>
      <c r="AL40" s="474"/>
      <c r="AM40" s="474"/>
      <c r="AN40" s="474"/>
      <c r="AO40" s="117"/>
      <c r="AP40" s="206" t="s">
        <v>59</v>
      </c>
      <c r="AQ40" s="451" t="str">
        <f>IF(AND(B40="",F40=""),"",ROUND((AF40-V40)*IF(M40="",IF(('RD925 Form'!AJ56/4)=INT('RD925 Form'!AJ56/4),366,365),M40)*IF(S40="cu.ft.",7.48,IF(S40="lbs.",8.33,1))*P40/(AL40-AA40),0))</f>
        <v/>
      </c>
      <c r="AR40" s="451"/>
      <c r="AS40" s="451"/>
      <c r="AT40" s="451"/>
      <c r="AU40" s="451"/>
      <c r="AV40" s="451"/>
      <c r="AY40" s="76">
        <v>1000000</v>
      </c>
      <c r="BA40" s="299" t="s">
        <v>62</v>
      </c>
      <c r="BB40" s="300" t="s">
        <v>164</v>
      </c>
      <c r="BC40" s="302"/>
    </row>
    <row r="41" spans="1:93" ht="18" customHeight="1" x14ac:dyDescent="0.25">
      <c r="A41" s="117"/>
      <c r="B41" s="483"/>
      <c r="C41" s="483"/>
      <c r="D41" s="483"/>
      <c r="E41" s="135"/>
      <c r="F41" s="482"/>
      <c r="G41" s="482"/>
      <c r="H41" s="482"/>
      <c r="I41" s="482"/>
      <c r="J41" s="482"/>
      <c r="K41" s="482"/>
      <c r="L41" s="147"/>
      <c r="M41" s="485"/>
      <c r="N41" s="485"/>
      <c r="O41" s="135"/>
      <c r="P41" s="484"/>
      <c r="Q41" s="484"/>
      <c r="R41" s="135"/>
      <c r="S41" s="483"/>
      <c r="T41" s="483"/>
      <c r="U41" s="135"/>
      <c r="V41" s="473"/>
      <c r="W41" s="473"/>
      <c r="X41" s="473"/>
      <c r="Y41" s="473"/>
      <c r="Z41" s="341"/>
      <c r="AA41" s="474"/>
      <c r="AB41" s="474"/>
      <c r="AC41" s="474"/>
      <c r="AD41" s="474"/>
      <c r="AE41" s="341"/>
      <c r="AF41" s="473"/>
      <c r="AG41" s="473"/>
      <c r="AH41" s="473"/>
      <c r="AI41" s="473"/>
      <c r="AJ41" s="473"/>
      <c r="AK41" s="341"/>
      <c r="AL41" s="474"/>
      <c r="AM41" s="474"/>
      <c r="AN41" s="474"/>
      <c r="AO41" s="117"/>
      <c r="AP41" s="206" t="s">
        <v>59</v>
      </c>
      <c r="AQ41" s="451" t="str">
        <f>IF(AND(B41="",F41=""),"",ROUND((AF41-V41)*IF(M41="",IF(('RD925 Form'!AJ57/4)=INT('RD925 Form'!AJ57/4),366,365),M41)*IF(S41="cu.ft.",7.48,IF(S41="lbs.",8.33,1))*P41/(AL41-AA41),0))</f>
        <v/>
      </c>
      <c r="AR41" s="451"/>
      <c r="AS41" s="451"/>
      <c r="AT41" s="451"/>
      <c r="AU41" s="451"/>
      <c r="AV41" s="451"/>
      <c r="BA41" s="299" t="s">
        <v>62</v>
      </c>
      <c r="BB41" s="300" t="s">
        <v>266</v>
      </c>
      <c r="BC41" s="320"/>
      <c r="BD41" s="320"/>
      <c r="BE41" s="320"/>
      <c r="BF41" s="320"/>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O41" s="320"/>
    </row>
    <row r="42" spans="1:93" ht="18" customHeight="1" x14ac:dyDescent="0.25">
      <c r="A42" s="117"/>
      <c r="B42" s="483"/>
      <c r="C42" s="483"/>
      <c r="D42" s="483"/>
      <c r="E42" s="135"/>
      <c r="F42" s="482"/>
      <c r="G42" s="482"/>
      <c r="H42" s="482"/>
      <c r="I42" s="482"/>
      <c r="J42" s="482"/>
      <c r="K42" s="482"/>
      <c r="L42" s="147"/>
      <c r="M42" s="485"/>
      <c r="N42" s="485"/>
      <c r="O42" s="135"/>
      <c r="P42" s="484"/>
      <c r="Q42" s="484"/>
      <c r="R42" s="135"/>
      <c r="S42" s="483"/>
      <c r="T42" s="483"/>
      <c r="U42" s="135"/>
      <c r="V42" s="473"/>
      <c r="W42" s="473"/>
      <c r="X42" s="473"/>
      <c r="Y42" s="473"/>
      <c r="Z42" s="341"/>
      <c r="AA42" s="474"/>
      <c r="AB42" s="474"/>
      <c r="AC42" s="474"/>
      <c r="AD42" s="474"/>
      <c r="AE42" s="341"/>
      <c r="AF42" s="473"/>
      <c r="AG42" s="473"/>
      <c r="AH42" s="473"/>
      <c r="AI42" s="473"/>
      <c r="AJ42" s="473"/>
      <c r="AK42" s="341"/>
      <c r="AL42" s="474"/>
      <c r="AM42" s="474"/>
      <c r="AN42" s="474"/>
      <c r="AO42" s="117"/>
      <c r="AP42" s="206" t="s">
        <v>59</v>
      </c>
      <c r="AQ42" s="451" t="str">
        <f>IF(AND(B42="",F42=""),"",ROUND((AF42-V42)*IF(M42="",IF(('RD925 Form'!AJ58/4)=INT('RD925 Form'!AJ58/4),366,365),M42)*IF(S42="cu.ft.",7.48,IF(S42="lbs.",8.33,1))*P42/(AL42-AA42),0))</f>
        <v/>
      </c>
      <c r="AR42" s="451"/>
      <c r="AS42" s="451"/>
      <c r="AT42" s="451"/>
      <c r="AU42" s="451"/>
      <c r="AV42" s="451"/>
      <c r="BA42" s="321" t="s">
        <v>62</v>
      </c>
      <c r="BB42" s="300" t="s">
        <v>273</v>
      </c>
      <c r="BC42" s="352"/>
      <c r="BD42" s="352"/>
      <c r="BE42" s="352"/>
      <c r="BF42" s="352"/>
      <c r="BG42" s="352"/>
      <c r="BH42" s="352"/>
      <c r="BI42" s="352"/>
      <c r="BJ42" s="352"/>
      <c r="BK42" s="352"/>
      <c r="BL42" s="352"/>
      <c r="BM42" s="352"/>
      <c r="BN42" s="352"/>
      <c r="BO42" s="352"/>
      <c r="BP42" s="352"/>
      <c r="BQ42" s="352"/>
      <c r="BR42" s="352"/>
      <c r="BS42" s="352"/>
      <c r="BT42" s="352"/>
      <c r="BU42" s="352"/>
      <c r="BV42" s="352"/>
      <c r="BW42" s="352"/>
      <c r="BX42" s="352"/>
      <c r="BY42" s="352"/>
      <c r="BZ42" s="352"/>
      <c r="CA42" s="352"/>
      <c r="CB42" s="352"/>
      <c r="CC42" s="352"/>
      <c r="CD42" s="352"/>
      <c r="CE42" s="352"/>
      <c r="CF42" s="352"/>
      <c r="CG42" s="352"/>
      <c r="CH42" s="352"/>
      <c r="CI42" s="352"/>
      <c r="CJ42" s="352"/>
      <c r="CK42" s="352"/>
      <c r="CL42" s="352"/>
      <c r="CM42" s="352"/>
      <c r="CN42" s="352"/>
      <c r="CO42" s="320"/>
    </row>
    <row r="43" spans="1:93" ht="18" customHeight="1" x14ac:dyDescent="0.25">
      <c r="A43" s="117"/>
      <c r="B43" s="483"/>
      <c r="C43" s="483"/>
      <c r="D43" s="483"/>
      <c r="E43" s="135"/>
      <c r="F43" s="482"/>
      <c r="G43" s="482"/>
      <c r="H43" s="482"/>
      <c r="I43" s="482"/>
      <c r="J43" s="482"/>
      <c r="K43" s="482"/>
      <c r="L43" s="147"/>
      <c r="M43" s="485"/>
      <c r="N43" s="485"/>
      <c r="O43" s="135"/>
      <c r="P43" s="484"/>
      <c r="Q43" s="484"/>
      <c r="R43" s="135"/>
      <c r="S43" s="483"/>
      <c r="T43" s="483"/>
      <c r="U43" s="135"/>
      <c r="V43" s="473"/>
      <c r="W43" s="473"/>
      <c r="X43" s="473"/>
      <c r="Y43" s="473"/>
      <c r="Z43" s="341"/>
      <c r="AA43" s="474"/>
      <c r="AB43" s="474"/>
      <c r="AC43" s="474"/>
      <c r="AD43" s="474"/>
      <c r="AE43" s="341"/>
      <c r="AF43" s="473"/>
      <c r="AG43" s="473"/>
      <c r="AH43" s="473"/>
      <c r="AI43" s="473"/>
      <c r="AJ43" s="473"/>
      <c r="AK43" s="341"/>
      <c r="AL43" s="474"/>
      <c r="AM43" s="474"/>
      <c r="AN43" s="474"/>
      <c r="AO43" s="117"/>
      <c r="AP43" s="206" t="s">
        <v>59</v>
      </c>
      <c r="AQ43" s="451" t="str">
        <f>IF(AND(B43="",F43=""),"",ROUND((AF43-V43)*IF(M43="",IF(('RD925 Form'!AJ59/4)=INT('RD925 Form'!AJ59/4),366,365),M43)*IF(S43="cu.ft.",7.48,IF(S43="lbs.",8.33,1))*P43/(AL43-AA43),0))</f>
        <v/>
      </c>
      <c r="AR43" s="451"/>
      <c r="AS43" s="451"/>
      <c r="AT43" s="451"/>
      <c r="AU43" s="451"/>
      <c r="AV43" s="451"/>
      <c r="AZ43" s="230"/>
      <c r="BA43" s="299" t="s">
        <v>62</v>
      </c>
      <c r="BB43" s="462" t="s">
        <v>214</v>
      </c>
      <c r="BC43" s="462"/>
      <c r="BD43" s="462"/>
      <c r="BE43" s="462"/>
      <c r="BF43" s="462"/>
      <c r="BG43" s="462"/>
      <c r="BH43" s="462"/>
      <c r="BI43" s="462"/>
      <c r="BJ43" s="462"/>
      <c r="BK43" s="462"/>
      <c r="BL43" s="462"/>
      <c r="BM43" s="462"/>
      <c r="BN43" s="462"/>
      <c r="BO43" s="462"/>
      <c r="BP43" s="462"/>
      <c r="BQ43" s="462"/>
      <c r="BR43" s="462"/>
      <c r="BS43" s="462"/>
      <c r="BT43" s="462"/>
      <c r="BU43" s="462"/>
      <c r="BV43" s="462"/>
      <c r="BW43" s="462"/>
      <c r="BX43" s="462"/>
      <c r="BY43" s="462"/>
      <c r="BZ43" s="462"/>
      <c r="CA43" s="462"/>
      <c r="CB43" s="462"/>
      <c r="CC43" s="462"/>
      <c r="CD43" s="462"/>
      <c r="CE43" s="462"/>
      <c r="CF43" s="462"/>
      <c r="CG43" s="462"/>
      <c r="CH43" s="462"/>
      <c r="CI43" s="462"/>
      <c r="CJ43" s="462"/>
      <c r="CK43" s="462"/>
      <c r="CL43" s="462"/>
      <c r="CM43" s="462"/>
      <c r="CN43" s="462"/>
      <c r="CO43" s="462"/>
    </row>
    <row r="44" spans="1:93" ht="18" customHeight="1" x14ac:dyDescent="0.25">
      <c r="A44" s="117"/>
      <c r="B44" s="483"/>
      <c r="C44" s="483"/>
      <c r="D44" s="483"/>
      <c r="E44" s="135"/>
      <c r="F44" s="482"/>
      <c r="G44" s="482"/>
      <c r="H44" s="482"/>
      <c r="I44" s="482"/>
      <c r="J44" s="482"/>
      <c r="K44" s="482"/>
      <c r="L44" s="147"/>
      <c r="M44" s="485"/>
      <c r="N44" s="485"/>
      <c r="O44" s="135"/>
      <c r="P44" s="484"/>
      <c r="Q44" s="484"/>
      <c r="R44" s="135"/>
      <c r="S44" s="483"/>
      <c r="T44" s="483"/>
      <c r="U44" s="135"/>
      <c r="V44" s="473"/>
      <c r="W44" s="473"/>
      <c r="X44" s="473"/>
      <c r="Y44" s="473"/>
      <c r="Z44" s="341"/>
      <c r="AA44" s="474"/>
      <c r="AB44" s="474"/>
      <c r="AC44" s="474"/>
      <c r="AD44" s="474"/>
      <c r="AE44" s="341"/>
      <c r="AF44" s="473"/>
      <c r="AG44" s="473"/>
      <c r="AH44" s="473"/>
      <c r="AI44" s="473"/>
      <c r="AJ44" s="473"/>
      <c r="AK44" s="341"/>
      <c r="AL44" s="474"/>
      <c r="AM44" s="474"/>
      <c r="AN44" s="474"/>
      <c r="AO44" s="117"/>
      <c r="AP44" s="206" t="s">
        <v>59</v>
      </c>
      <c r="AQ44" s="451" t="str">
        <f>IF(AND(B44="",F44=""),"",ROUND((AF44-V44)*IF(M44="",IF(('RD925 Form'!AJ60/4)=INT('RD925 Form'!AJ60/4),366,365),M44)*IF(S44="cu.ft.",7.48,IF(S44="lbs.",8.33,1))*P44/(AL44-AA44),0))</f>
        <v/>
      </c>
      <c r="AR44" s="451"/>
      <c r="AS44" s="451"/>
      <c r="AT44" s="451"/>
      <c r="AU44" s="451"/>
      <c r="AV44" s="451"/>
      <c r="BB44" s="462"/>
      <c r="BC44" s="462"/>
      <c r="BD44" s="462"/>
      <c r="BE44" s="462"/>
      <c r="BF44" s="462"/>
      <c r="BG44" s="462"/>
      <c r="BH44" s="462"/>
      <c r="BI44" s="462"/>
      <c r="BJ44" s="462"/>
      <c r="BK44" s="462"/>
      <c r="BL44" s="462"/>
      <c r="BM44" s="462"/>
      <c r="BN44" s="462"/>
      <c r="BO44" s="462"/>
      <c r="BP44" s="462"/>
      <c r="BQ44" s="462"/>
      <c r="BR44" s="462"/>
      <c r="BS44" s="462"/>
      <c r="BT44" s="462"/>
      <c r="BU44" s="462"/>
      <c r="BV44" s="462"/>
      <c r="BW44" s="462"/>
      <c r="BX44" s="462"/>
      <c r="BY44" s="462"/>
      <c r="BZ44" s="462"/>
      <c r="CA44" s="462"/>
      <c r="CB44" s="462"/>
      <c r="CC44" s="462"/>
      <c r="CD44" s="462"/>
      <c r="CE44" s="462"/>
      <c r="CF44" s="462"/>
      <c r="CG44" s="462"/>
      <c r="CH44" s="462"/>
      <c r="CI44" s="462"/>
      <c r="CJ44" s="462"/>
      <c r="CK44" s="462"/>
      <c r="CL44" s="462"/>
      <c r="CM44" s="462"/>
      <c r="CN44" s="462"/>
      <c r="CO44" s="462"/>
    </row>
    <row r="45" spans="1:93" ht="18" customHeight="1" x14ac:dyDescent="0.25">
      <c r="A45" s="117"/>
      <c r="B45" s="483"/>
      <c r="C45" s="483"/>
      <c r="D45" s="483"/>
      <c r="E45" s="135"/>
      <c r="F45" s="482"/>
      <c r="G45" s="482"/>
      <c r="H45" s="482"/>
      <c r="I45" s="482"/>
      <c r="J45" s="482"/>
      <c r="K45" s="482"/>
      <c r="L45" s="147"/>
      <c r="M45" s="485"/>
      <c r="N45" s="485"/>
      <c r="O45" s="135"/>
      <c r="P45" s="484"/>
      <c r="Q45" s="484"/>
      <c r="R45" s="135"/>
      <c r="S45" s="483"/>
      <c r="T45" s="483"/>
      <c r="U45" s="135"/>
      <c r="V45" s="473"/>
      <c r="W45" s="473"/>
      <c r="X45" s="473"/>
      <c r="Y45" s="473"/>
      <c r="Z45" s="341"/>
      <c r="AA45" s="474"/>
      <c r="AB45" s="474"/>
      <c r="AC45" s="474"/>
      <c r="AD45" s="474"/>
      <c r="AE45" s="341"/>
      <c r="AF45" s="473"/>
      <c r="AG45" s="473"/>
      <c r="AH45" s="473"/>
      <c r="AI45" s="473"/>
      <c r="AJ45" s="473"/>
      <c r="AK45" s="341"/>
      <c r="AL45" s="474"/>
      <c r="AM45" s="474"/>
      <c r="AN45" s="474"/>
      <c r="AO45" s="117"/>
      <c r="AP45" s="206" t="s">
        <v>59</v>
      </c>
      <c r="AQ45" s="451" t="str">
        <f>IF(AND(B45="",F45=""),"",ROUND((AF45-V45)*IF(M45="",IF(('RD925 Form'!AJ61/4)=INT('RD925 Form'!AJ61/4),366,365),M45)*IF(S45="cu.ft.",7.48,IF(S45="lbs.",8.33,1))*P45/(AL45-AA45),0))</f>
        <v/>
      </c>
      <c r="AR45" s="451"/>
      <c r="AS45" s="451"/>
      <c r="AT45" s="451"/>
      <c r="AU45" s="451"/>
      <c r="AV45" s="451"/>
      <c r="BA45" s="504" t="s">
        <v>165</v>
      </c>
      <c r="BB45" s="504"/>
      <c r="BC45" s="504"/>
      <c r="BD45" s="504"/>
      <c r="BE45" s="504"/>
      <c r="BF45" s="504"/>
      <c r="BG45" s="504"/>
      <c r="BH45" s="504"/>
      <c r="BI45" s="170"/>
      <c r="BJ45" s="126"/>
      <c r="CJ45" s="118"/>
      <c r="CK45" s="118"/>
    </row>
    <row r="46" spans="1:93" ht="18" customHeight="1" x14ac:dyDescent="0.25">
      <c r="A46" s="117"/>
      <c r="B46" s="483"/>
      <c r="C46" s="483"/>
      <c r="D46" s="483"/>
      <c r="E46" s="135"/>
      <c r="F46" s="482"/>
      <c r="G46" s="482"/>
      <c r="H46" s="482"/>
      <c r="I46" s="482"/>
      <c r="J46" s="482"/>
      <c r="K46" s="482"/>
      <c r="L46" s="147"/>
      <c r="M46" s="485"/>
      <c r="N46" s="485"/>
      <c r="O46" s="135"/>
      <c r="P46" s="484"/>
      <c r="Q46" s="484"/>
      <c r="R46" s="135"/>
      <c r="S46" s="483"/>
      <c r="T46" s="483"/>
      <c r="U46" s="135"/>
      <c r="V46" s="473"/>
      <c r="W46" s="473"/>
      <c r="X46" s="473"/>
      <c r="Y46" s="473"/>
      <c r="Z46" s="341"/>
      <c r="AA46" s="474"/>
      <c r="AB46" s="474"/>
      <c r="AC46" s="474"/>
      <c r="AD46" s="474"/>
      <c r="AE46" s="341"/>
      <c r="AF46" s="473"/>
      <c r="AG46" s="473"/>
      <c r="AH46" s="473"/>
      <c r="AI46" s="473"/>
      <c r="AJ46" s="473"/>
      <c r="AK46" s="341"/>
      <c r="AL46" s="474"/>
      <c r="AM46" s="474"/>
      <c r="AN46" s="474"/>
      <c r="AO46" s="117"/>
      <c r="AP46" s="206" t="s">
        <v>59</v>
      </c>
      <c r="AQ46" s="451" t="str">
        <f>IF(AND(B46="",F46=""),"",ROUND((AF46-V46)*IF(M46="",IF(('RD925 Form'!AJ62/4)=INT('RD925 Form'!AJ62/4),366,365),M46)*IF(S46="cu.ft.",7.48,IF(S46="lbs.",8.33,1))*P46/(AL46-AA46),0))</f>
        <v/>
      </c>
      <c r="AR46" s="451"/>
      <c r="AS46" s="451"/>
      <c r="AT46" s="451"/>
      <c r="AU46" s="451"/>
      <c r="AV46" s="451"/>
      <c r="BK46" s="503" t="s">
        <v>93</v>
      </c>
      <c r="BL46" s="503"/>
      <c r="BM46" s="227"/>
      <c r="BN46" s="503" t="s">
        <v>93</v>
      </c>
      <c r="BO46" s="503"/>
      <c r="BP46" s="227"/>
      <c r="BQ46" s="503" t="s">
        <v>93</v>
      </c>
      <c r="BR46" s="503"/>
      <c r="BT46" s="503" t="s">
        <v>93</v>
      </c>
      <c r="BU46" s="503"/>
    </row>
    <row r="47" spans="1:93" ht="18" customHeight="1" x14ac:dyDescent="0.25">
      <c r="A47" s="117"/>
      <c r="B47" s="483"/>
      <c r="C47" s="483"/>
      <c r="D47" s="483"/>
      <c r="E47" s="135"/>
      <c r="F47" s="482"/>
      <c r="G47" s="482"/>
      <c r="H47" s="482"/>
      <c r="I47" s="482"/>
      <c r="J47" s="482"/>
      <c r="K47" s="482"/>
      <c r="L47" s="147"/>
      <c r="M47" s="485"/>
      <c r="N47" s="485"/>
      <c r="O47" s="135"/>
      <c r="P47" s="484"/>
      <c r="Q47" s="484"/>
      <c r="R47" s="135"/>
      <c r="S47" s="483"/>
      <c r="T47" s="483"/>
      <c r="U47" s="135"/>
      <c r="V47" s="473"/>
      <c r="W47" s="473"/>
      <c r="X47" s="473"/>
      <c r="Y47" s="473"/>
      <c r="Z47" s="341"/>
      <c r="AA47" s="474"/>
      <c r="AB47" s="474"/>
      <c r="AC47" s="474"/>
      <c r="AD47" s="474"/>
      <c r="AE47" s="341"/>
      <c r="AF47" s="473"/>
      <c r="AG47" s="473"/>
      <c r="AH47" s="473"/>
      <c r="AI47" s="473"/>
      <c r="AJ47" s="473"/>
      <c r="AK47" s="341"/>
      <c r="AL47" s="474"/>
      <c r="AM47" s="474"/>
      <c r="AN47" s="474"/>
      <c r="AO47" s="117"/>
      <c r="AP47" s="206" t="s">
        <v>59</v>
      </c>
      <c r="AQ47" s="451" t="str">
        <f>IF(AND(B47="",F47=""),"",ROUND((AF47-V47)*IF(M47="",IF(('RD925 Form'!AJ63/4)=INT('RD925 Form'!AJ63/4),366,365),M47)*IF(S47="cu.ft.",7.48,IF(S47="lbs.",8.33,1))*P47/(AL47-AA47),0))</f>
        <v/>
      </c>
      <c r="AR47" s="451"/>
      <c r="AS47" s="451"/>
      <c r="AT47" s="451"/>
      <c r="AU47" s="451"/>
      <c r="AV47" s="451"/>
      <c r="BK47" s="503"/>
      <c r="BL47" s="503"/>
      <c r="BM47" s="109"/>
      <c r="BN47" s="503"/>
      <c r="BO47" s="503"/>
      <c r="BP47" s="110"/>
      <c r="BQ47" s="503"/>
      <c r="BR47" s="503"/>
      <c r="BS47" s="110"/>
      <c r="BT47" s="503"/>
      <c r="BU47" s="503"/>
    </row>
    <row r="48" spans="1:93" ht="18" customHeight="1" x14ac:dyDescent="0.25">
      <c r="A48" s="117"/>
      <c r="B48" s="483"/>
      <c r="C48" s="483"/>
      <c r="D48" s="483"/>
      <c r="E48" s="135"/>
      <c r="F48" s="482"/>
      <c r="G48" s="482"/>
      <c r="H48" s="482"/>
      <c r="I48" s="482"/>
      <c r="J48" s="482"/>
      <c r="K48" s="482"/>
      <c r="L48" s="147"/>
      <c r="M48" s="485"/>
      <c r="N48" s="485"/>
      <c r="O48" s="135"/>
      <c r="P48" s="484"/>
      <c r="Q48" s="484"/>
      <c r="R48" s="135"/>
      <c r="S48" s="483"/>
      <c r="T48" s="483"/>
      <c r="U48" s="135"/>
      <c r="V48" s="473"/>
      <c r="W48" s="473"/>
      <c r="X48" s="473"/>
      <c r="Y48" s="473"/>
      <c r="Z48" s="341"/>
      <c r="AA48" s="474"/>
      <c r="AB48" s="474"/>
      <c r="AC48" s="474"/>
      <c r="AD48" s="474"/>
      <c r="AE48" s="341"/>
      <c r="AF48" s="473"/>
      <c r="AG48" s="473"/>
      <c r="AH48" s="473"/>
      <c r="AI48" s="473"/>
      <c r="AJ48" s="473"/>
      <c r="AK48" s="341"/>
      <c r="AL48" s="474"/>
      <c r="AM48" s="474"/>
      <c r="AN48" s="474"/>
      <c r="AO48" s="117"/>
      <c r="AP48" s="206" t="s">
        <v>59</v>
      </c>
      <c r="AQ48" s="451" t="str">
        <f>IF(AND(B48="",F48=""),"",ROUND((AF48-V48)*IF(M48="",IF(('RD925 Form'!AJ64/4)=INT('RD925 Form'!AJ64/4),366,365),M48)*IF(S48="cu.ft.",7.48,IF(S48="lbs.",8.33,1))*P48/(AL48-AA48),0))</f>
        <v/>
      </c>
      <c r="AR48" s="451"/>
      <c r="AS48" s="451"/>
      <c r="AT48" s="451"/>
      <c r="AU48" s="451"/>
      <c r="AV48" s="451"/>
      <c r="BA48" s="461" t="s">
        <v>33</v>
      </c>
      <c r="BB48" s="461"/>
      <c r="BC48" s="461"/>
      <c r="BD48" s="461"/>
      <c r="BE48" s="461"/>
      <c r="BF48" s="460" t="s">
        <v>157</v>
      </c>
      <c r="BG48" s="460"/>
      <c r="BH48" s="460"/>
      <c r="BI48" s="460"/>
      <c r="BJ48" s="206" t="s">
        <v>59</v>
      </c>
      <c r="BK48" s="453" t="s">
        <v>153</v>
      </c>
      <c r="BL48" s="453"/>
      <c r="BM48" s="232" t="s">
        <v>156</v>
      </c>
      <c r="BN48" s="453" t="s">
        <v>154</v>
      </c>
      <c r="BO48" s="453"/>
      <c r="BP48" s="232" t="s">
        <v>156</v>
      </c>
      <c r="BQ48" s="453" t="s">
        <v>155</v>
      </c>
      <c r="BR48" s="453"/>
      <c r="BS48" s="233" t="s">
        <v>158</v>
      </c>
      <c r="BT48" s="453" t="s">
        <v>159</v>
      </c>
      <c r="BU48" s="453"/>
    </row>
    <row r="49" spans="1:93" ht="18" customHeight="1" x14ac:dyDescent="0.25">
      <c r="A49" s="117"/>
      <c r="B49" s="483"/>
      <c r="C49" s="483"/>
      <c r="D49" s="483"/>
      <c r="E49" s="135"/>
      <c r="F49" s="482"/>
      <c r="G49" s="482"/>
      <c r="H49" s="482"/>
      <c r="I49" s="482"/>
      <c r="J49" s="482"/>
      <c r="K49" s="482"/>
      <c r="L49" s="147"/>
      <c r="M49" s="485"/>
      <c r="N49" s="485"/>
      <c r="O49" s="135"/>
      <c r="P49" s="484"/>
      <c r="Q49" s="484"/>
      <c r="R49" s="135"/>
      <c r="S49" s="483"/>
      <c r="T49" s="483"/>
      <c r="U49" s="135"/>
      <c r="V49" s="473"/>
      <c r="W49" s="473"/>
      <c r="X49" s="473"/>
      <c r="Y49" s="473"/>
      <c r="Z49" s="341"/>
      <c r="AA49" s="474"/>
      <c r="AB49" s="474"/>
      <c r="AC49" s="474"/>
      <c r="AD49" s="474"/>
      <c r="AE49" s="341"/>
      <c r="AF49" s="473"/>
      <c r="AG49" s="473"/>
      <c r="AH49" s="473"/>
      <c r="AI49" s="473"/>
      <c r="AJ49" s="473"/>
      <c r="AK49" s="341"/>
      <c r="AL49" s="474"/>
      <c r="AM49" s="474"/>
      <c r="AN49" s="474"/>
      <c r="AO49" s="117"/>
      <c r="AP49" s="206" t="s">
        <v>59</v>
      </c>
      <c r="AQ49" s="451" t="str">
        <f>IF(AND(B49="",F49=""),"",ROUND((AF49-V49)*IF(M49="",IF(('RD925 Form'!AJ65/4)=INT('RD925 Form'!AJ65/4),366,365),M49)*IF(S49="cu.ft.",7.48,IF(S49="lbs.",8.33,1))*P49/(AL49-AA49),0))</f>
        <v/>
      </c>
      <c r="AR49" s="451"/>
      <c r="AS49" s="451"/>
      <c r="AT49" s="451"/>
      <c r="AU49" s="451"/>
      <c r="AV49" s="451"/>
    </row>
    <row r="50" spans="1:93" ht="3.95" customHeight="1" x14ac:dyDescent="0.25">
      <c r="A50" s="117"/>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69"/>
      <c r="AQ50" s="169"/>
      <c r="AR50" s="169"/>
      <c r="AS50" s="169"/>
      <c r="AT50" s="169"/>
      <c r="AU50" s="169"/>
      <c r="BA50" s="456" t="s">
        <v>93</v>
      </c>
      <c r="BB50" s="456"/>
      <c r="BD50" s="458" t="s">
        <v>103</v>
      </c>
      <c r="BE50" s="458"/>
      <c r="BF50" s="458"/>
      <c r="BG50" s="458"/>
      <c r="BI50" s="458" t="s">
        <v>116</v>
      </c>
      <c r="BJ50" s="458"/>
      <c r="BK50" s="457" t="s">
        <v>94</v>
      </c>
      <c r="BL50" s="457"/>
      <c r="BM50" s="457"/>
      <c r="BN50" s="457"/>
      <c r="BO50" s="457" t="s">
        <v>95</v>
      </c>
      <c r="BP50" s="457"/>
      <c r="BR50" s="457" t="s">
        <v>97</v>
      </c>
      <c r="BS50" s="457"/>
      <c r="BT50" s="457"/>
      <c r="BU50" s="457"/>
      <c r="BW50" s="457" t="s">
        <v>96</v>
      </c>
      <c r="BX50" s="457"/>
      <c r="BY50" s="457"/>
      <c r="CA50" s="457" t="s">
        <v>99</v>
      </c>
      <c r="CB50" s="457"/>
      <c r="CC50" s="457"/>
      <c r="CD50" s="457"/>
      <c r="CF50" s="457" t="s">
        <v>98</v>
      </c>
      <c r="CG50" s="457"/>
      <c r="CH50" s="457"/>
      <c r="CJ50" s="459" t="s">
        <v>123</v>
      </c>
      <c r="CK50" s="459"/>
      <c r="CL50" s="459"/>
      <c r="CM50" s="459"/>
      <c r="CN50" s="459"/>
      <c r="CO50" s="459"/>
    </row>
    <row r="51" spans="1:93" ht="15.75" customHeight="1" x14ac:dyDescent="0.25">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BA51" s="456"/>
      <c r="BB51" s="456"/>
      <c r="BC51" s="234"/>
      <c r="BD51" s="458"/>
      <c r="BE51" s="458"/>
      <c r="BF51" s="458"/>
      <c r="BG51" s="458"/>
      <c r="BH51" s="229"/>
      <c r="BI51" s="458"/>
      <c r="BJ51" s="458"/>
      <c r="BK51" s="457"/>
      <c r="BL51" s="457"/>
      <c r="BM51" s="457"/>
      <c r="BN51" s="457"/>
      <c r="BO51" s="457"/>
      <c r="BP51" s="457"/>
      <c r="BQ51" s="234"/>
      <c r="BR51" s="457"/>
      <c r="BS51" s="457"/>
      <c r="BT51" s="457"/>
      <c r="BU51" s="457"/>
      <c r="BV51" s="234"/>
      <c r="BW51" s="457"/>
      <c r="BX51" s="457"/>
      <c r="BY51" s="457"/>
      <c r="BZ51" s="234"/>
      <c r="CA51" s="457"/>
      <c r="CB51" s="457"/>
      <c r="CC51" s="457"/>
      <c r="CD51" s="457"/>
      <c r="CE51" s="234"/>
      <c r="CF51" s="457"/>
      <c r="CG51" s="457"/>
      <c r="CH51" s="457"/>
      <c r="CI51" s="235"/>
      <c r="CJ51" s="459"/>
      <c r="CK51" s="459"/>
      <c r="CL51" s="459"/>
      <c r="CM51" s="459"/>
      <c r="CN51" s="459"/>
      <c r="CO51" s="459"/>
    </row>
    <row r="52" spans="1:93" x14ac:dyDescent="0.25">
      <c r="A52" s="20" t="s">
        <v>193</v>
      </c>
      <c r="B52" s="20"/>
      <c r="C52" s="20"/>
      <c r="D52" s="20"/>
      <c r="E52" s="20"/>
      <c r="F52" s="20"/>
      <c r="G52" s="20"/>
      <c r="H52" s="20"/>
      <c r="I52" s="20"/>
      <c r="J52" s="20"/>
      <c r="K52" s="20"/>
      <c r="L52" s="20"/>
      <c r="M52" s="20"/>
      <c r="N52" s="20"/>
      <c r="O52" s="20"/>
      <c r="P52" s="20"/>
      <c r="Q52" s="20"/>
      <c r="R52" s="53"/>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BA52" s="506" t="s">
        <v>153</v>
      </c>
      <c r="BB52" s="506"/>
      <c r="BC52" s="135"/>
      <c r="BD52" s="506">
        <v>501251331</v>
      </c>
      <c r="BE52" s="506"/>
      <c r="BF52" s="506"/>
      <c r="BG52" s="506"/>
      <c r="BH52" s="147"/>
      <c r="BI52" s="509">
        <v>366</v>
      </c>
      <c r="BJ52" s="509"/>
      <c r="BK52" s="135"/>
      <c r="BL52" s="510">
        <v>100</v>
      </c>
      <c r="BM52" s="510"/>
      <c r="BN52" s="135"/>
      <c r="BO52" s="506" t="s">
        <v>105</v>
      </c>
      <c r="BP52" s="506"/>
      <c r="BQ52" s="135"/>
      <c r="BR52" s="510">
        <v>7153</v>
      </c>
      <c r="BS52" s="510"/>
      <c r="BT52" s="510"/>
      <c r="BU52" s="510"/>
      <c r="BV52" s="135"/>
      <c r="BW52" s="511">
        <f>DATE('RD925 Form'!AJ49-1,12,22)</f>
        <v>43821</v>
      </c>
      <c r="BX52" s="511"/>
      <c r="BY52" s="511"/>
      <c r="BZ52" s="135"/>
      <c r="CA52" s="510">
        <v>33217</v>
      </c>
      <c r="CB52" s="510"/>
      <c r="CC52" s="510"/>
      <c r="CD52" s="510"/>
      <c r="CE52" s="135"/>
      <c r="CF52" s="511">
        <f>DATE('RD925 Form'!AJ49,12,11)</f>
        <v>44176</v>
      </c>
      <c r="CG52" s="511"/>
      <c r="CH52" s="511"/>
      <c r="CI52" s="206" t="s">
        <v>59</v>
      </c>
      <c r="CJ52" s="515">
        <f>IF(AND(BA52="",BD52=""),"",ROUND((CA52-BR52)*BI52*IF(BO52="gal",1,7.48)*BL52/(CF52-BW52),0))</f>
        <v>20099969</v>
      </c>
      <c r="CK52" s="515"/>
      <c r="CL52" s="515"/>
      <c r="CM52" s="515"/>
      <c r="CN52" s="515"/>
      <c r="CO52" s="515"/>
    </row>
    <row r="53" spans="1:93" s="118" customFormat="1" ht="3.75" customHeight="1" x14ac:dyDescent="0.25">
      <c r="A53" s="463"/>
      <c r="B53" s="127"/>
      <c r="C53" s="127"/>
      <c r="D53" s="127"/>
      <c r="E53" s="127"/>
      <c r="G53" s="133"/>
      <c r="H53" s="127"/>
      <c r="I53" s="127"/>
      <c r="J53" s="127"/>
      <c r="K53" s="127"/>
      <c r="L53" s="127"/>
      <c r="M53" s="127"/>
      <c r="N53" s="168"/>
      <c r="O53" s="168"/>
      <c r="P53" s="168"/>
      <c r="Q53" s="168"/>
      <c r="R53" s="168"/>
      <c r="S53" s="168"/>
      <c r="T53" s="168"/>
      <c r="U53" s="168"/>
      <c r="V53" s="168"/>
      <c r="W53" s="168"/>
      <c r="X53" s="479"/>
      <c r="Y53" s="127"/>
      <c r="Z53" s="19"/>
      <c r="AA53" s="127"/>
      <c r="AB53" s="127"/>
      <c r="AC53" s="127"/>
      <c r="AD53" s="127"/>
      <c r="AE53" s="127"/>
      <c r="AF53" s="127"/>
      <c r="AG53" s="127"/>
      <c r="AH53" s="127"/>
      <c r="AI53" s="127"/>
      <c r="AJ53" s="127"/>
      <c r="AK53" s="168"/>
      <c r="AL53" s="168"/>
      <c r="AM53" s="168"/>
      <c r="AN53" s="168"/>
      <c r="AO53" s="168"/>
      <c r="AP53" s="168"/>
      <c r="AQ53" s="168"/>
      <c r="AR53" s="168"/>
      <c r="AS53" s="168"/>
      <c r="AT53" s="168"/>
      <c r="AU53" s="168"/>
      <c r="AV53" s="168"/>
    </row>
    <row r="54" spans="1:93" ht="15.75" customHeight="1" x14ac:dyDescent="0.25">
      <c r="A54" s="463"/>
      <c r="B54" s="119"/>
      <c r="C54" s="119"/>
      <c r="D54" s="119"/>
      <c r="E54" s="119"/>
      <c r="H54" s="126"/>
      <c r="I54" s="126"/>
      <c r="J54" s="170"/>
      <c r="K54" s="170"/>
      <c r="L54" s="170"/>
      <c r="M54" s="170"/>
      <c r="N54" s="159"/>
      <c r="O54" s="480" t="s">
        <v>104</v>
      </c>
      <c r="P54" s="480"/>
      <c r="Q54" s="480"/>
      <c r="R54" s="480"/>
      <c r="S54" s="480"/>
      <c r="T54" s="480"/>
      <c r="U54" s="480"/>
      <c r="V54" s="480"/>
      <c r="W54" s="28"/>
      <c r="X54" s="479"/>
      <c r="Y54" s="127"/>
      <c r="Z54" s="19"/>
      <c r="AA54" s="127"/>
      <c r="AB54" s="119"/>
      <c r="AC54" s="131"/>
      <c r="AD54" s="126"/>
      <c r="AE54" s="126"/>
      <c r="AF54" s="126"/>
      <c r="AG54" s="169"/>
      <c r="AH54" s="126"/>
      <c r="AI54" s="126"/>
      <c r="AJ54" s="126"/>
      <c r="AK54" s="159"/>
      <c r="AL54" s="480" t="s">
        <v>104</v>
      </c>
      <c r="AM54" s="480"/>
      <c r="AN54" s="480"/>
      <c r="AO54" s="480"/>
      <c r="AP54" s="480"/>
      <c r="AQ54" s="480"/>
      <c r="AR54" s="480"/>
      <c r="AS54" s="480"/>
      <c r="AT54" s="480"/>
      <c r="AU54" s="28"/>
      <c r="AV54" s="168"/>
      <c r="BA54" s="506" t="s">
        <v>154</v>
      </c>
      <c r="BB54" s="506"/>
      <c r="BC54" s="135"/>
      <c r="BD54" s="506">
        <v>501251332</v>
      </c>
      <c r="BE54" s="506"/>
      <c r="BF54" s="506"/>
      <c r="BG54" s="506"/>
      <c r="BH54" s="147"/>
      <c r="BI54" s="509">
        <v>349</v>
      </c>
      <c r="BJ54" s="509"/>
      <c r="BK54" s="135"/>
      <c r="BL54" s="510">
        <v>100</v>
      </c>
      <c r="BM54" s="510"/>
      <c r="BN54" s="135"/>
      <c r="BO54" s="506" t="s">
        <v>105</v>
      </c>
      <c r="BP54" s="506"/>
      <c r="BQ54" s="135"/>
      <c r="BR54" s="510">
        <v>96315</v>
      </c>
      <c r="BS54" s="510"/>
      <c r="BT54" s="510"/>
      <c r="BU54" s="510"/>
      <c r="BV54" s="135"/>
      <c r="BW54" s="511">
        <f>DATE('RD925 Form'!AJ49,1,22)</f>
        <v>43852</v>
      </c>
      <c r="BX54" s="511"/>
      <c r="BY54" s="511"/>
      <c r="BZ54" s="135"/>
      <c r="CA54" s="510">
        <v>281638</v>
      </c>
      <c r="CB54" s="510"/>
      <c r="CC54" s="510"/>
      <c r="CD54" s="510"/>
      <c r="CE54" s="135"/>
      <c r="CF54" s="511">
        <f>DATE('RD925 Form'!AJ49,12,15)</f>
        <v>44180</v>
      </c>
      <c r="CG54" s="511"/>
      <c r="CH54" s="511"/>
      <c r="CI54" s="206" t="s">
        <v>59</v>
      </c>
      <c r="CJ54" s="515">
        <f>IF(AND(BA54="",BD54=""),"",ROUND((CA54-BR54)*BI54*IF(BO54="gal",1,7.48)*BL54/(CF54-BW54),0))</f>
        <v>147496768</v>
      </c>
      <c r="CK54" s="515"/>
      <c r="CL54" s="515"/>
      <c r="CM54" s="515"/>
      <c r="CN54" s="515"/>
      <c r="CO54" s="515"/>
    </row>
    <row r="55" spans="1:93" x14ac:dyDescent="0.25">
      <c r="A55" s="463"/>
      <c r="B55" s="461" t="s">
        <v>33</v>
      </c>
      <c r="C55" s="461"/>
      <c r="D55" s="461"/>
      <c r="E55" s="461"/>
      <c r="F55" s="461"/>
      <c r="G55" s="461"/>
      <c r="H55" s="126"/>
      <c r="I55" s="464" t="str">
        <f>IF(G8="","",G8)</f>
        <v/>
      </c>
      <c r="J55" s="464"/>
      <c r="K55" s="464"/>
      <c r="L55" s="464"/>
      <c r="M55" s="464"/>
      <c r="N55" s="345" t="s">
        <v>59</v>
      </c>
      <c r="O55" s="476" t="str">
        <f>IF(AY8=0,"",AY8)</f>
        <v/>
      </c>
      <c r="P55" s="476"/>
      <c r="Q55" s="476"/>
      <c r="R55" s="476"/>
      <c r="S55" s="476"/>
      <c r="T55" s="476"/>
      <c r="U55" s="476"/>
      <c r="V55" s="476"/>
      <c r="W55" s="1" t="s">
        <v>12</v>
      </c>
      <c r="X55" s="479"/>
      <c r="Y55" s="127"/>
      <c r="Z55" s="461" t="s">
        <v>33</v>
      </c>
      <c r="AA55" s="461"/>
      <c r="AB55" s="461"/>
      <c r="AC55" s="461"/>
      <c r="AD55" s="472" t="str">
        <f>IF(G18="","",G18)</f>
        <v/>
      </c>
      <c r="AE55" s="472"/>
      <c r="AF55" s="472"/>
      <c r="AG55" s="472"/>
      <c r="AH55" s="472"/>
      <c r="AI55" s="472"/>
      <c r="AJ55" s="472"/>
      <c r="AK55" s="161" t="s">
        <v>59</v>
      </c>
      <c r="AL55" s="470" t="str">
        <f>IF(AY18=0,"",AY18)</f>
        <v/>
      </c>
      <c r="AM55" s="470"/>
      <c r="AN55" s="470"/>
      <c r="AO55" s="470"/>
      <c r="AP55" s="470"/>
      <c r="AQ55" s="470"/>
      <c r="AR55" s="470"/>
      <c r="AS55" s="470"/>
      <c r="AT55" s="470"/>
      <c r="AU55" s="1" t="s">
        <v>12</v>
      </c>
      <c r="AV55" s="168"/>
      <c r="BA55" s="506" t="s">
        <v>154</v>
      </c>
      <c r="BB55" s="506"/>
      <c r="BC55" s="135"/>
      <c r="BD55" s="506">
        <v>501251332</v>
      </c>
      <c r="BE55" s="506"/>
      <c r="BF55" s="506"/>
      <c r="BG55" s="506"/>
      <c r="BH55" s="147"/>
      <c r="BI55" s="509">
        <v>17</v>
      </c>
      <c r="BJ55" s="509"/>
      <c r="BK55" s="135"/>
      <c r="BL55" s="510">
        <v>1000</v>
      </c>
      <c r="BM55" s="510"/>
      <c r="BN55" s="135"/>
      <c r="BO55" s="506" t="s">
        <v>12</v>
      </c>
      <c r="BP55" s="506"/>
      <c r="BQ55" s="135"/>
      <c r="BR55" s="510">
        <v>0</v>
      </c>
      <c r="BS55" s="510"/>
      <c r="BT55" s="510"/>
      <c r="BU55" s="510"/>
      <c r="BV55" s="135"/>
      <c r="BW55" s="511">
        <f>DATE('RD925 Form'!AJ49,12,15)</f>
        <v>44180</v>
      </c>
      <c r="BX55" s="511"/>
      <c r="BY55" s="511"/>
      <c r="BZ55" s="135"/>
      <c r="CA55" s="510">
        <v>7</v>
      </c>
      <c r="CB55" s="510"/>
      <c r="CC55" s="510"/>
      <c r="CD55" s="510"/>
      <c r="CE55" s="135"/>
      <c r="CF55" s="511">
        <f>DATE('RD925 Form'!AJ49+1,1,22)</f>
        <v>44218</v>
      </c>
      <c r="CG55" s="511"/>
      <c r="CH55" s="511"/>
      <c r="CI55" s="206" t="s">
        <v>59</v>
      </c>
      <c r="CJ55" s="515">
        <f>IF(AND(BA55="",BD55=""),"",ROUND((CA55-BR55)*BI55*IF(BO55="gal",1,7.48)*BL55/(CF55-BW55),0))</f>
        <v>3132</v>
      </c>
      <c r="CK55" s="515"/>
      <c r="CL55" s="515"/>
      <c r="CM55" s="515"/>
      <c r="CN55" s="515"/>
      <c r="CO55" s="515"/>
    </row>
    <row r="56" spans="1:93" x14ac:dyDescent="0.25">
      <c r="A56" s="463"/>
      <c r="B56" s="461" t="s">
        <v>33</v>
      </c>
      <c r="C56" s="461"/>
      <c r="D56" s="461"/>
      <c r="E56" s="461"/>
      <c r="F56" s="461"/>
      <c r="G56" s="461"/>
      <c r="H56" s="126"/>
      <c r="I56" s="464" t="str">
        <f>IF(G10="","",G10)</f>
        <v/>
      </c>
      <c r="J56" s="464"/>
      <c r="K56" s="464"/>
      <c r="L56" s="464"/>
      <c r="M56" s="464"/>
      <c r="N56" s="345" t="s">
        <v>59</v>
      </c>
      <c r="O56" s="476" t="str">
        <f>IF(AY10=0,"",AY10)</f>
        <v/>
      </c>
      <c r="P56" s="476"/>
      <c r="Q56" s="476"/>
      <c r="R56" s="476"/>
      <c r="S56" s="476"/>
      <c r="T56" s="476"/>
      <c r="U56" s="476"/>
      <c r="V56" s="476"/>
      <c r="W56" s="1" t="s">
        <v>12</v>
      </c>
      <c r="X56" s="479"/>
      <c r="Y56" s="127"/>
      <c r="Z56" s="461" t="s">
        <v>33</v>
      </c>
      <c r="AA56" s="461"/>
      <c r="AB56" s="461"/>
      <c r="AC56" s="461"/>
      <c r="AD56" s="477" t="str">
        <f>IF(G20="","",G20)</f>
        <v/>
      </c>
      <c r="AE56" s="477"/>
      <c r="AF56" s="477"/>
      <c r="AG56" s="477"/>
      <c r="AH56" s="477"/>
      <c r="AI56" s="477"/>
      <c r="AJ56" s="477"/>
      <c r="AK56" s="161" t="s">
        <v>59</v>
      </c>
      <c r="AL56" s="475" t="str">
        <f>IF(AY20=0,"",AY20)</f>
        <v/>
      </c>
      <c r="AM56" s="475"/>
      <c r="AN56" s="475"/>
      <c r="AO56" s="475"/>
      <c r="AP56" s="475"/>
      <c r="AQ56" s="475"/>
      <c r="AR56" s="475"/>
      <c r="AS56" s="475"/>
      <c r="AT56" s="475"/>
      <c r="AU56" s="1" t="s">
        <v>12</v>
      </c>
      <c r="AV56" s="168"/>
      <c r="BA56" s="506" t="s">
        <v>155</v>
      </c>
      <c r="BB56" s="506"/>
      <c r="BC56" s="135"/>
      <c r="BD56" s="506">
        <v>501251333</v>
      </c>
      <c r="BE56" s="506"/>
      <c r="BF56" s="506"/>
      <c r="BG56" s="506"/>
      <c r="BH56" s="147"/>
      <c r="BI56" s="509">
        <v>366</v>
      </c>
      <c r="BJ56" s="509"/>
      <c r="BK56" s="135"/>
      <c r="BL56" s="510">
        <v>10</v>
      </c>
      <c r="BM56" s="510"/>
      <c r="BN56" s="135"/>
      <c r="BO56" s="506" t="s">
        <v>12</v>
      </c>
      <c r="BP56" s="506"/>
      <c r="BQ56" s="135"/>
      <c r="BR56" s="510">
        <v>7</v>
      </c>
      <c r="BS56" s="510"/>
      <c r="BT56" s="510"/>
      <c r="BU56" s="510"/>
      <c r="BV56" s="135"/>
      <c r="BW56" s="511">
        <f>DATE('RD925 Form'!AJ49-1,12,29)</f>
        <v>43828</v>
      </c>
      <c r="BX56" s="511"/>
      <c r="BY56" s="511"/>
      <c r="BZ56" s="135"/>
      <c r="CA56" s="510">
        <v>10</v>
      </c>
      <c r="CB56" s="510"/>
      <c r="CC56" s="510"/>
      <c r="CD56" s="510"/>
      <c r="CE56" s="135"/>
      <c r="CF56" s="511">
        <f>BW56+BI56</f>
        <v>44194</v>
      </c>
      <c r="CG56" s="511"/>
      <c r="CH56" s="511"/>
      <c r="CI56" s="206" t="s">
        <v>59</v>
      </c>
      <c r="CJ56" s="515">
        <f>IF(AND(BA56="",BD56=""),"",ROUND((CA56-BR56)*BI56*IF(BO56="gal",1,7.48)*BL56/(CF56-BW56),0))</f>
        <v>30</v>
      </c>
      <c r="CK56" s="515"/>
      <c r="CL56" s="515"/>
      <c r="CM56" s="515"/>
      <c r="CN56" s="515"/>
      <c r="CO56" s="515"/>
    </row>
    <row r="57" spans="1:93" ht="15.75" customHeight="1" x14ac:dyDescent="0.25">
      <c r="A57" s="463"/>
      <c r="B57" s="461" t="s">
        <v>33</v>
      </c>
      <c r="C57" s="461"/>
      <c r="D57" s="461"/>
      <c r="E57" s="461"/>
      <c r="F57" s="461"/>
      <c r="G57" s="461"/>
      <c r="H57" s="126"/>
      <c r="I57" s="464" t="str">
        <f>IF(G12="","",G12)</f>
        <v/>
      </c>
      <c r="J57" s="464"/>
      <c r="K57" s="464"/>
      <c r="L57" s="464"/>
      <c r="M57" s="464"/>
      <c r="N57" s="345" t="s">
        <v>59</v>
      </c>
      <c r="O57" s="476" t="str">
        <f>IF(AY12=0,"",AY12)</f>
        <v/>
      </c>
      <c r="P57" s="476"/>
      <c r="Q57" s="476"/>
      <c r="R57" s="476"/>
      <c r="S57" s="476"/>
      <c r="T57" s="476"/>
      <c r="U57" s="476"/>
      <c r="V57" s="476"/>
      <c r="W57" s="1" t="s">
        <v>12</v>
      </c>
      <c r="X57" s="479"/>
      <c r="Y57" s="127"/>
      <c r="Z57" s="461" t="s">
        <v>33</v>
      </c>
      <c r="AA57" s="461"/>
      <c r="AB57" s="461"/>
      <c r="AC57" s="461"/>
      <c r="AD57" s="478" t="str">
        <f>IF(G22="","",G22)</f>
        <v/>
      </c>
      <c r="AE57" s="478"/>
      <c r="AF57" s="478"/>
      <c r="AG57" s="478"/>
      <c r="AH57" s="478"/>
      <c r="AI57" s="478"/>
      <c r="AJ57" s="478"/>
      <c r="AK57" s="161" t="s">
        <v>59</v>
      </c>
      <c r="AL57" s="475" t="str">
        <f>IF(AY22=0,"",AY22)</f>
        <v/>
      </c>
      <c r="AM57" s="475"/>
      <c r="AN57" s="475"/>
      <c r="AO57" s="475"/>
      <c r="AP57" s="475"/>
      <c r="AQ57" s="475"/>
      <c r="AR57" s="475"/>
      <c r="AS57" s="475"/>
      <c r="AT57" s="475"/>
      <c r="AU57" s="1" t="s">
        <v>12</v>
      </c>
      <c r="AV57" s="168"/>
      <c r="AZ57" s="195"/>
      <c r="BA57" s="506" t="s">
        <v>159</v>
      </c>
      <c r="BB57" s="506"/>
      <c r="BC57" s="135"/>
      <c r="BD57" s="506" t="s">
        <v>166</v>
      </c>
      <c r="BE57" s="506"/>
      <c r="BF57" s="506"/>
      <c r="BG57" s="506"/>
      <c r="BH57" s="147"/>
      <c r="BI57" s="509">
        <v>362</v>
      </c>
      <c r="BJ57" s="509"/>
      <c r="BK57" s="135"/>
      <c r="BL57" s="510">
        <v>10</v>
      </c>
      <c r="BM57" s="510"/>
      <c r="BN57" s="135"/>
      <c r="BO57" s="506" t="s">
        <v>12</v>
      </c>
      <c r="BP57" s="506"/>
      <c r="BQ57" s="135"/>
      <c r="BR57" s="510">
        <v>1423</v>
      </c>
      <c r="BS57" s="510"/>
      <c r="BT57" s="510"/>
      <c r="BU57" s="510"/>
      <c r="BV57" s="135"/>
      <c r="BW57" s="511">
        <f>DATE('RD925 Form'!AJ49-1,12,29)</f>
        <v>43828</v>
      </c>
      <c r="BX57" s="511"/>
      <c r="BY57" s="511"/>
      <c r="BZ57" s="135"/>
      <c r="CA57" s="510">
        <v>5638</v>
      </c>
      <c r="CB57" s="510"/>
      <c r="CC57" s="510"/>
      <c r="CD57" s="510"/>
      <c r="CE57" s="135"/>
      <c r="CF57" s="511">
        <f>BW57+BI57</f>
        <v>44190</v>
      </c>
      <c r="CG57" s="511"/>
      <c r="CH57" s="511"/>
      <c r="CI57" s="206" t="s">
        <v>59</v>
      </c>
      <c r="CJ57" s="515">
        <f>IF(AND(BA57="",BD57=""),"",ROUND((CA57-BR57)*BI57*IF(BO57="gal",1,7.48)*BL57/(CF57-BW57),0))</f>
        <v>42150</v>
      </c>
      <c r="CK57" s="515"/>
      <c r="CL57" s="515"/>
      <c r="CM57" s="515"/>
      <c r="CN57" s="515"/>
      <c r="CO57" s="515"/>
    </row>
    <row r="58" spans="1:93" s="195" customFormat="1" ht="3.75" customHeight="1" x14ac:dyDescent="0.25">
      <c r="A58" s="463"/>
      <c r="B58" s="461" t="s">
        <v>33</v>
      </c>
      <c r="C58" s="461"/>
      <c r="D58" s="461"/>
      <c r="E58" s="461"/>
      <c r="F58" s="461"/>
      <c r="G58" s="461"/>
      <c r="H58" s="126"/>
      <c r="I58" s="467" t="str">
        <f>IF(G14="","",G14)</f>
        <v/>
      </c>
      <c r="J58" s="467"/>
      <c r="K58" s="467"/>
      <c r="L58" s="467"/>
      <c r="M58" s="467"/>
      <c r="N58" s="468" t="s">
        <v>59</v>
      </c>
      <c r="O58" s="469" t="str">
        <f>IF(AY14=0,"",AY14)</f>
        <v/>
      </c>
      <c r="P58" s="469"/>
      <c r="Q58" s="469"/>
      <c r="R58" s="469"/>
      <c r="S58" s="469"/>
      <c r="T58" s="469"/>
      <c r="U58" s="469"/>
      <c r="V58" s="469"/>
      <c r="W58" s="471" t="s">
        <v>12</v>
      </c>
      <c r="X58" s="479"/>
      <c r="Y58" s="127"/>
      <c r="Z58" s="194"/>
      <c r="AA58" s="194"/>
      <c r="AB58" s="194"/>
      <c r="AC58" s="194"/>
      <c r="AD58" s="174"/>
      <c r="AE58" s="196"/>
      <c r="AF58" s="196"/>
      <c r="AG58" s="196"/>
      <c r="AH58" s="196"/>
      <c r="AI58" s="196"/>
      <c r="AJ58" s="196"/>
      <c r="AK58" s="202"/>
      <c r="AL58" s="202"/>
      <c r="AM58" s="202"/>
      <c r="AN58" s="202"/>
      <c r="AO58" s="202"/>
      <c r="AP58" s="202"/>
      <c r="AQ58" s="202"/>
      <c r="AR58" s="202"/>
      <c r="AS58" s="202"/>
      <c r="AT58" s="202"/>
      <c r="AU58" s="202"/>
      <c r="AV58" s="202"/>
      <c r="AZ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row>
    <row r="59" spans="1:93" ht="12" customHeight="1" x14ac:dyDescent="0.25">
      <c r="A59" s="463"/>
      <c r="B59" s="461"/>
      <c r="C59" s="461"/>
      <c r="D59" s="461"/>
      <c r="E59" s="461"/>
      <c r="F59" s="461"/>
      <c r="G59" s="461"/>
      <c r="H59" s="126"/>
      <c r="I59" s="464"/>
      <c r="J59" s="464"/>
      <c r="K59" s="464"/>
      <c r="L59" s="464"/>
      <c r="M59" s="464"/>
      <c r="N59" s="468"/>
      <c r="O59" s="470"/>
      <c r="P59" s="470"/>
      <c r="Q59" s="470"/>
      <c r="R59" s="470"/>
      <c r="S59" s="470"/>
      <c r="T59" s="470"/>
      <c r="U59" s="470"/>
      <c r="V59" s="470"/>
      <c r="W59" s="471"/>
      <c r="X59" s="479"/>
      <c r="Y59" s="127"/>
      <c r="Z59" s="127"/>
      <c r="AA59" s="127"/>
      <c r="AB59" s="127"/>
      <c r="AC59" s="127"/>
      <c r="AD59" s="126"/>
      <c r="AE59" s="196"/>
      <c r="AF59" s="196"/>
      <c r="AG59" s="196"/>
      <c r="AH59" s="196"/>
      <c r="AI59" s="196"/>
      <c r="AJ59" s="196"/>
      <c r="AK59" s="201"/>
      <c r="AL59" s="203"/>
      <c r="AM59" s="203"/>
      <c r="AN59" s="203"/>
      <c r="AO59" s="203"/>
      <c r="AP59" s="203"/>
      <c r="AQ59" s="203"/>
      <c r="AR59" s="203"/>
      <c r="AS59" s="203"/>
      <c r="AT59" s="203"/>
      <c r="AU59" s="196"/>
      <c r="AV59" s="127"/>
    </row>
    <row r="60" spans="1:93" x14ac:dyDescent="0.25">
      <c r="A60" s="463"/>
      <c r="B60" s="461" t="s">
        <v>33</v>
      </c>
      <c r="C60" s="461"/>
      <c r="D60" s="461"/>
      <c r="E60" s="461"/>
      <c r="F60" s="461"/>
      <c r="G60" s="461"/>
      <c r="H60" s="126"/>
      <c r="I60" s="465" t="str">
        <f>IF(G16="","",G16)</f>
        <v/>
      </c>
      <c r="J60" s="465"/>
      <c r="K60" s="465"/>
      <c r="L60" s="465"/>
      <c r="M60" s="465"/>
      <c r="N60" s="345" t="s">
        <v>59</v>
      </c>
      <c r="O60" s="476" t="str">
        <f>IF(AY16=0,"",AY16)</f>
        <v/>
      </c>
      <c r="P60" s="476"/>
      <c r="Q60" s="476"/>
      <c r="R60" s="476"/>
      <c r="S60" s="476"/>
      <c r="T60" s="476"/>
      <c r="U60" s="476"/>
      <c r="V60" s="476"/>
      <c r="W60" s="1" t="s">
        <v>12</v>
      </c>
      <c r="X60" s="479"/>
      <c r="Y60" s="127"/>
      <c r="AA60" s="78"/>
      <c r="AB60" s="78"/>
      <c r="AC60" s="78"/>
      <c r="AD60" s="126"/>
      <c r="AE60" s="466" t="s">
        <v>122</v>
      </c>
      <c r="AF60" s="466"/>
      <c r="AG60" s="466"/>
      <c r="AH60" s="466"/>
      <c r="AI60" s="466"/>
      <c r="AJ60" s="466"/>
      <c r="AK60" s="204" t="s">
        <v>59</v>
      </c>
      <c r="AL60" s="481" t="str">
        <f>IF(SUM(O55:V60,AL55:AT59)=0,"",SUM(O55:V60,AL55:AT59))</f>
        <v/>
      </c>
      <c r="AM60" s="481"/>
      <c r="AN60" s="481"/>
      <c r="AO60" s="481"/>
      <c r="AP60" s="481"/>
      <c r="AQ60" s="481"/>
      <c r="AR60" s="481"/>
      <c r="AS60" s="481"/>
      <c r="AT60" s="481"/>
      <c r="AU60" s="196" t="s">
        <v>12</v>
      </c>
      <c r="AV60" s="127"/>
      <c r="BM60" s="480" t="s">
        <v>104</v>
      </c>
      <c r="BN60" s="480"/>
      <c r="BO60" s="480"/>
      <c r="BP60" s="480"/>
      <c r="BQ60" s="480"/>
      <c r="BR60" s="480"/>
    </row>
    <row r="61" spans="1:93" ht="3.75" customHeight="1" x14ac:dyDescent="0.25">
      <c r="A61" s="127"/>
      <c r="B61" s="127"/>
      <c r="C61" s="127"/>
      <c r="D61" s="127"/>
      <c r="E61" s="127"/>
      <c r="H61" s="127"/>
      <c r="I61" s="127"/>
      <c r="J61" s="127"/>
      <c r="K61" s="127"/>
      <c r="L61" s="127"/>
      <c r="M61" s="127"/>
      <c r="N61" s="168"/>
      <c r="O61" s="168"/>
      <c r="P61" s="168"/>
      <c r="Q61" s="168"/>
      <c r="R61" s="168"/>
      <c r="S61" s="168"/>
      <c r="T61" s="168"/>
      <c r="U61" s="168"/>
      <c r="V61" s="168"/>
      <c r="W61" s="168"/>
      <c r="X61" s="168"/>
      <c r="Y61" s="127"/>
      <c r="Z61" s="127"/>
      <c r="AA61" s="127"/>
      <c r="AB61" s="127"/>
      <c r="AC61" s="127"/>
      <c r="AW61" s="19"/>
      <c r="AZ61" s="118"/>
      <c r="BD61" s="461" t="s">
        <v>33</v>
      </c>
      <c r="BE61" s="461"/>
      <c r="BF61" s="461"/>
      <c r="BG61" s="461"/>
      <c r="BH61" s="508" t="s">
        <v>157</v>
      </c>
      <c r="BI61" s="508"/>
      <c r="BJ61" s="508"/>
      <c r="BK61" s="508"/>
      <c r="BL61" s="507" t="s">
        <v>59</v>
      </c>
      <c r="BM61" s="514">
        <f>SUM(CJ50:CO56)-CJ57</f>
        <v>167557749</v>
      </c>
      <c r="BN61" s="514"/>
      <c r="BO61" s="514"/>
      <c r="BP61" s="514"/>
      <c r="BQ61" s="514"/>
      <c r="BR61" s="514"/>
      <c r="BS61" s="513" t="s">
        <v>12</v>
      </c>
    </row>
    <row r="62" spans="1:93" s="118" customFormat="1" x14ac:dyDescent="0.25">
      <c r="A62" s="28"/>
      <c r="B62" s="119"/>
      <c r="C62" s="119"/>
      <c r="D62" s="119"/>
      <c r="E62" s="119"/>
      <c r="F62" s="119"/>
      <c r="G62" s="131"/>
      <c r="H62" s="28"/>
      <c r="I62" s="13"/>
      <c r="J62" s="13"/>
      <c r="K62" s="13"/>
      <c r="L62" s="13"/>
      <c r="M62" s="13"/>
      <c r="N62" s="13"/>
      <c r="O62" s="28"/>
      <c r="P62" s="28"/>
      <c r="Q62" s="28"/>
      <c r="R62" s="28"/>
      <c r="S62" s="19"/>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Z62" s="76"/>
      <c r="BA62" s="76"/>
      <c r="BB62" s="76"/>
      <c r="BC62" s="76"/>
      <c r="BD62" s="461"/>
      <c r="BE62" s="461"/>
      <c r="BF62" s="461"/>
      <c r="BG62" s="461"/>
      <c r="BH62" s="460"/>
      <c r="BI62" s="460"/>
      <c r="BJ62" s="460"/>
      <c r="BK62" s="460"/>
      <c r="BL62" s="507"/>
      <c r="BM62" s="510"/>
      <c r="BN62" s="510"/>
      <c r="BO62" s="510"/>
      <c r="BP62" s="510"/>
      <c r="BQ62" s="510"/>
      <c r="BR62" s="510"/>
      <c r="BS62" s="513"/>
      <c r="CJ62" s="76"/>
      <c r="CK62" s="76"/>
      <c r="CL62" s="76"/>
      <c r="CM62" s="76"/>
      <c r="CN62" s="76"/>
      <c r="CO62" s="76"/>
    </row>
    <row r="63" spans="1:93" x14ac:dyDescent="0.25">
      <c r="A63" s="303" t="s">
        <v>92</v>
      </c>
      <c r="B63" s="304"/>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5"/>
      <c r="BE63" s="512" t="s">
        <v>122</v>
      </c>
      <c r="BF63" s="512"/>
      <c r="BG63" s="512"/>
      <c r="BH63" s="512"/>
      <c r="BI63" s="512"/>
      <c r="BJ63" s="512"/>
      <c r="BK63" s="512"/>
      <c r="BL63" s="201" t="s">
        <v>59</v>
      </c>
      <c r="BM63" s="510">
        <f>BM61</f>
        <v>167557749</v>
      </c>
      <c r="BN63" s="510"/>
      <c r="BO63" s="510"/>
      <c r="BP63" s="510"/>
      <c r="BQ63" s="510"/>
      <c r="BR63" s="510"/>
      <c r="BS63" s="236" t="s">
        <v>12</v>
      </c>
    </row>
    <row r="64" spans="1:93" x14ac:dyDescent="0.25">
      <c r="A64" s="516"/>
      <c r="B64" s="517"/>
      <c r="C64" s="517"/>
      <c r="D64" s="517"/>
      <c r="E64" s="517"/>
      <c r="F64" s="517"/>
      <c r="G64" s="517"/>
      <c r="H64" s="517"/>
      <c r="I64" s="517"/>
      <c r="J64" s="517"/>
      <c r="K64" s="517"/>
      <c r="L64" s="517"/>
      <c r="M64" s="517"/>
      <c r="N64" s="517"/>
      <c r="O64" s="517"/>
      <c r="P64" s="517"/>
      <c r="Q64" s="517"/>
      <c r="R64" s="517"/>
      <c r="S64" s="517"/>
      <c r="T64" s="517"/>
      <c r="U64" s="517"/>
      <c r="V64" s="517"/>
      <c r="W64" s="517"/>
      <c r="X64" s="517"/>
      <c r="Y64" s="517"/>
      <c r="Z64" s="517"/>
      <c r="AA64" s="517"/>
      <c r="AB64" s="517"/>
      <c r="AC64" s="517"/>
      <c r="AD64" s="517"/>
      <c r="AE64" s="517"/>
      <c r="AF64" s="517"/>
      <c r="AG64" s="517"/>
      <c r="AH64" s="517"/>
      <c r="AI64" s="517"/>
      <c r="AJ64" s="517"/>
      <c r="AK64" s="517"/>
      <c r="AL64" s="517"/>
      <c r="AM64" s="517"/>
      <c r="AN64" s="517"/>
      <c r="AO64" s="517"/>
      <c r="AP64" s="517"/>
      <c r="AQ64" s="517"/>
      <c r="AR64" s="517"/>
      <c r="AS64" s="517"/>
      <c r="AT64" s="517"/>
      <c r="AU64" s="517"/>
      <c r="AV64" s="518"/>
    </row>
    <row r="65" spans="1:48" x14ac:dyDescent="0.25">
      <c r="A65" s="516"/>
      <c r="B65" s="517"/>
      <c r="C65" s="517"/>
      <c r="D65" s="517"/>
      <c r="E65" s="517"/>
      <c r="F65" s="517"/>
      <c r="G65" s="517"/>
      <c r="H65" s="517"/>
      <c r="I65" s="517"/>
      <c r="J65" s="517"/>
      <c r="K65" s="517"/>
      <c r="L65" s="517"/>
      <c r="M65" s="517"/>
      <c r="N65" s="517"/>
      <c r="O65" s="517"/>
      <c r="P65" s="517"/>
      <c r="Q65" s="517"/>
      <c r="R65" s="517"/>
      <c r="S65" s="517"/>
      <c r="T65" s="517"/>
      <c r="U65" s="517"/>
      <c r="V65" s="517"/>
      <c r="W65" s="517"/>
      <c r="X65" s="517"/>
      <c r="Y65" s="517"/>
      <c r="Z65" s="517"/>
      <c r="AA65" s="517"/>
      <c r="AB65" s="517"/>
      <c r="AC65" s="517"/>
      <c r="AD65" s="517"/>
      <c r="AE65" s="517"/>
      <c r="AF65" s="517"/>
      <c r="AG65" s="517"/>
      <c r="AH65" s="517"/>
      <c r="AI65" s="517"/>
      <c r="AJ65" s="517"/>
      <c r="AK65" s="517"/>
      <c r="AL65" s="517"/>
      <c r="AM65" s="517"/>
      <c r="AN65" s="517"/>
      <c r="AO65" s="517"/>
      <c r="AP65" s="517"/>
      <c r="AQ65" s="517"/>
      <c r="AR65" s="517"/>
      <c r="AS65" s="517"/>
      <c r="AT65" s="517"/>
      <c r="AU65" s="517"/>
      <c r="AV65" s="518"/>
    </row>
    <row r="66" spans="1:48" x14ac:dyDescent="0.25">
      <c r="A66" s="516"/>
      <c r="B66" s="517"/>
      <c r="C66" s="517"/>
      <c r="D66" s="517"/>
      <c r="E66" s="517"/>
      <c r="F66" s="517"/>
      <c r="G66" s="517"/>
      <c r="H66" s="517"/>
      <c r="I66" s="517"/>
      <c r="J66" s="517"/>
      <c r="K66" s="517"/>
      <c r="L66" s="517"/>
      <c r="M66" s="517"/>
      <c r="N66" s="517"/>
      <c r="O66" s="517"/>
      <c r="P66" s="517"/>
      <c r="Q66" s="517"/>
      <c r="R66" s="517"/>
      <c r="S66" s="517"/>
      <c r="T66" s="517"/>
      <c r="U66" s="517"/>
      <c r="V66" s="517"/>
      <c r="W66" s="517"/>
      <c r="X66" s="517"/>
      <c r="Y66" s="517"/>
      <c r="Z66" s="517"/>
      <c r="AA66" s="517"/>
      <c r="AB66" s="517"/>
      <c r="AC66" s="517"/>
      <c r="AD66" s="517"/>
      <c r="AE66" s="517"/>
      <c r="AF66" s="517"/>
      <c r="AG66" s="517"/>
      <c r="AH66" s="517"/>
      <c r="AI66" s="517"/>
      <c r="AJ66" s="517"/>
      <c r="AK66" s="517"/>
      <c r="AL66" s="517"/>
      <c r="AM66" s="517"/>
      <c r="AN66" s="517"/>
      <c r="AO66" s="517"/>
      <c r="AP66" s="517"/>
      <c r="AQ66" s="517"/>
      <c r="AR66" s="517"/>
      <c r="AS66" s="517"/>
      <c r="AT66" s="517"/>
      <c r="AU66" s="517"/>
      <c r="AV66" s="518"/>
    </row>
    <row r="67" spans="1:48" x14ac:dyDescent="0.25">
      <c r="A67" s="516"/>
      <c r="B67" s="517"/>
      <c r="C67" s="517"/>
      <c r="D67" s="517"/>
      <c r="E67" s="517"/>
      <c r="F67" s="517"/>
      <c r="G67" s="517"/>
      <c r="H67" s="517"/>
      <c r="I67" s="517"/>
      <c r="J67" s="517"/>
      <c r="K67" s="517"/>
      <c r="L67" s="517"/>
      <c r="M67" s="517"/>
      <c r="N67" s="517"/>
      <c r="O67" s="517"/>
      <c r="P67" s="517"/>
      <c r="Q67" s="517"/>
      <c r="R67" s="517"/>
      <c r="S67" s="517"/>
      <c r="T67" s="517"/>
      <c r="U67" s="517"/>
      <c r="V67" s="517"/>
      <c r="W67" s="517"/>
      <c r="X67" s="517"/>
      <c r="Y67" s="517"/>
      <c r="Z67" s="517"/>
      <c r="AA67" s="517"/>
      <c r="AB67" s="517"/>
      <c r="AC67" s="517"/>
      <c r="AD67" s="517"/>
      <c r="AE67" s="517"/>
      <c r="AF67" s="517"/>
      <c r="AG67" s="517"/>
      <c r="AH67" s="517"/>
      <c r="AI67" s="517"/>
      <c r="AJ67" s="517"/>
      <c r="AK67" s="517"/>
      <c r="AL67" s="517"/>
      <c r="AM67" s="517"/>
      <c r="AN67" s="517"/>
      <c r="AO67" s="517"/>
      <c r="AP67" s="517"/>
      <c r="AQ67" s="517"/>
      <c r="AR67" s="517"/>
      <c r="AS67" s="517"/>
      <c r="AT67" s="517"/>
      <c r="AU67" s="517"/>
      <c r="AV67" s="518"/>
    </row>
    <row r="68" spans="1:48" x14ac:dyDescent="0.25">
      <c r="A68" s="519"/>
      <c r="B68" s="520"/>
      <c r="C68" s="520"/>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20"/>
      <c r="AI68" s="520"/>
      <c r="AJ68" s="520"/>
      <c r="AK68" s="520"/>
      <c r="AL68" s="520"/>
      <c r="AM68" s="520"/>
      <c r="AN68" s="520"/>
      <c r="AO68" s="520"/>
      <c r="AP68" s="520"/>
      <c r="AQ68" s="520"/>
      <c r="AR68" s="520"/>
      <c r="AS68" s="520"/>
      <c r="AT68" s="520"/>
      <c r="AU68" s="520"/>
      <c r="AV68" s="521"/>
    </row>
  </sheetData>
  <sheetProtection algorithmName="SHA-512" hashValue="WL+ijlzNmz8V2NuhMIMaBIfwG5juz4/uj+8fDBRcvzUhTex15h8UM/Ag2toq25LbZLbOTkb1pcNQtXcXqUlayA==" saltValue="jhZheJezK43wFgut3ViRBQ==" spinCount="100000" sheet="1" selectLockedCells="1"/>
  <mergeCells count="592">
    <mergeCell ref="A64:AV68"/>
    <mergeCell ref="R22:S22"/>
    <mergeCell ref="O22:P22"/>
    <mergeCell ref="A22:E22"/>
    <mergeCell ref="AM20:AN20"/>
    <mergeCell ref="X20:Y20"/>
    <mergeCell ref="U20:V20"/>
    <mergeCell ref="R20:S20"/>
    <mergeCell ref="O20:P20"/>
    <mergeCell ref="A20:E20"/>
    <mergeCell ref="AH20:AI20"/>
    <mergeCell ref="AH22:AI22"/>
    <mergeCell ref="AT22:AU22"/>
    <mergeCell ref="AT20:AU20"/>
    <mergeCell ref="AQ48:AV48"/>
    <mergeCell ref="AQ49:AV49"/>
    <mergeCell ref="AQ29:AV29"/>
    <mergeCell ref="AQ30:AV30"/>
    <mergeCell ref="AQ31:AV31"/>
    <mergeCell ref="AQ32:AV32"/>
    <mergeCell ref="AQ33:AV33"/>
    <mergeCell ref="AQ34:AV34"/>
    <mergeCell ref="AQ35:AV35"/>
    <mergeCell ref="AQ36:AV36"/>
    <mergeCell ref="CJ52:CO52"/>
    <mergeCell ref="AO8:AP8"/>
    <mergeCell ref="AO10:AP10"/>
    <mergeCell ref="AO12:AP12"/>
    <mergeCell ref="AO14:AP14"/>
    <mergeCell ref="AO16:AP16"/>
    <mergeCell ref="AO18:AP18"/>
    <mergeCell ref="AO20:AP20"/>
    <mergeCell ref="AO22:AP22"/>
    <mergeCell ref="AQ22:AR22"/>
    <mergeCell ref="AQ8:AR8"/>
    <mergeCell ref="AQ10:AR10"/>
    <mergeCell ref="AQ20:AR20"/>
    <mergeCell ref="AQ18:AR18"/>
    <mergeCell ref="AQ14:AR14"/>
    <mergeCell ref="AQ16:AR16"/>
    <mergeCell ref="AT16:AU16"/>
    <mergeCell ref="AT18:AU18"/>
    <mergeCell ref="AT10:AU10"/>
    <mergeCell ref="AT12:AU12"/>
    <mergeCell ref="AT14:AU14"/>
    <mergeCell ref="BD52:BG52"/>
    <mergeCell ref="BA52:BB52"/>
    <mergeCell ref="BW52:BY52"/>
    <mergeCell ref="CJ57:CO57"/>
    <mergeCell ref="BR57:BU57"/>
    <mergeCell ref="BW57:BY57"/>
    <mergeCell ref="CA57:CD57"/>
    <mergeCell ref="CF57:CH57"/>
    <mergeCell ref="BD54:BG54"/>
    <mergeCell ref="BI54:BJ54"/>
    <mergeCell ref="BR54:BU54"/>
    <mergeCell ref="BW54:BY54"/>
    <mergeCell ref="CA54:CD54"/>
    <mergeCell ref="BL54:BM54"/>
    <mergeCell ref="BO54:BP54"/>
    <mergeCell ref="CJ56:CO56"/>
    <mergeCell ref="BD55:BG55"/>
    <mergeCell ref="CF55:CH55"/>
    <mergeCell ref="CJ55:CO55"/>
    <mergeCell ref="BR56:BU56"/>
    <mergeCell ref="BW56:BY56"/>
    <mergeCell ref="CF56:CH56"/>
    <mergeCell ref="CF54:CH54"/>
    <mergeCell ref="CJ54:CO54"/>
    <mergeCell ref="CF52:CH52"/>
    <mergeCell ref="BE63:BK63"/>
    <mergeCell ref="BM63:BR63"/>
    <mergeCell ref="BD61:BG62"/>
    <mergeCell ref="BD56:BG56"/>
    <mergeCell ref="BI56:BJ56"/>
    <mergeCell ref="BL56:BM56"/>
    <mergeCell ref="BO56:BP56"/>
    <mergeCell ref="BM60:BR60"/>
    <mergeCell ref="BS61:BS62"/>
    <mergeCell ref="BM61:BR62"/>
    <mergeCell ref="CA52:CD52"/>
    <mergeCell ref="BI52:BJ52"/>
    <mergeCell ref="BL52:BM52"/>
    <mergeCell ref="BO52:BP52"/>
    <mergeCell ref="BR52:BU52"/>
    <mergeCell ref="BA54:BB54"/>
    <mergeCell ref="BL61:BL62"/>
    <mergeCell ref="BH61:BK62"/>
    <mergeCell ref="BI55:BJ55"/>
    <mergeCell ref="BL55:BM55"/>
    <mergeCell ref="BO55:BP55"/>
    <mergeCell ref="BR55:BU55"/>
    <mergeCell ref="BW55:BY55"/>
    <mergeCell ref="CA55:CD55"/>
    <mergeCell ref="CA56:CD56"/>
    <mergeCell ref="BA57:BB57"/>
    <mergeCell ref="BD57:BG57"/>
    <mergeCell ref="BI57:BJ57"/>
    <mergeCell ref="BL57:BM57"/>
    <mergeCell ref="BO57:BP57"/>
    <mergeCell ref="BA55:BB55"/>
    <mergeCell ref="BA56:BB56"/>
    <mergeCell ref="AZ2:CO2"/>
    <mergeCell ref="BA4:CO7"/>
    <mergeCell ref="BT46:BU47"/>
    <mergeCell ref="BQ46:BR47"/>
    <mergeCell ref="BN46:BO47"/>
    <mergeCell ref="BK46:BL47"/>
    <mergeCell ref="BA45:BH45"/>
    <mergeCell ref="BA39:BQ39"/>
    <mergeCell ref="BB31:CO32"/>
    <mergeCell ref="BA12:CO14"/>
    <mergeCell ref="BB16:CO20"/>
    <mergeCell ref="BB22:CO26"/>
    <mergeCell ref="BB27:CO30"/>
    <mergeCell ref="BB34:CO35"/>
    <mergeCell ref="AF31:AJ31"/>
    <mergeCell ref="AL31:AN31"/>
    <mergeCell ref="M30:N30"/>
    <mergeCell ref="AF29:AJ29"/>
    <mergeCell ref="V30:Y30"/>
    <mergeCell ref="AA30:AD30"/>
    <mergeCell ref="AF30:AJ30"/>
    <mergeCell ref="AQ41:AV41"/>
    <mergeCell ref="AQ42:AV42"/>
    <mergeCell ref="M31:N31"/>
    <mergeCell ref="P30:Q30"/>
    <mergeCell ref="S30:T30"/>
    <mergeCell ref="AQ37:AV37"/>
    <mergeCell ref="AQ38:AV38"/>
    <mergeCell ref="AQ39:AV39"/>
    <mergeCell ref="AQ40:AV40"/>
    <mergeCell ref="AL30:AN30"/>
    <mergeCell ref="B31:D31"/>
    <mergeCell ref="P31:Q31"/>
    <mergeCell ref="S31:T31"/>
    <mergeCell ref="V31:Y31"/>
    <mergeCell ref="AA31:AD31"/>
    <mergeCell ref="F30:K30"/>
    <mergeCell ref="F31:K31"/>
    <mergeCell ref="B29:D29"/>
    <mergeCell ref="O29:R29"/>
    <mergeCell ref="B30:D30"/>
    <mergeCell ref="F29:K29"/>
    <mergeCell ref="S29:T29"/>
    <mergeCell ref="AA29:AD29"/>
    <mergeCell ref="V29:Y29"/>
    <mergeCell ref="M29:N29"/>
    <mergeCell ref="AT23:AU23"/>
    <mergeCell ref="A23:E23"/>
    <mergeCell ref="G23:M23"/>
    <mergeCell ref="O23:P23"/>
    <mergeCell ref="R23:S23"/>
    <mergeCell ref="U23:V23"/>
    <mergeCell ref="X23:Y23"/>
    <mergeCell ref="AA23:AB23"/>
    <mergeCell ref="AC23:AD23"/>
    <mergeCell ref="AE23:AG23"/>
    <mergeCell ref="AH23:AI23"/>
    <mergeCell ref="AJ23:AK23"/>
    <mergeCell ref="AM23:AN23"/>
    <mergeCell ref="AO23:AP23"/>
    <mergeCell ref="AQ23:AR23"/>
    <mergeCell ref="B25:AU25"/>
    <mergeCell ref="A26:Q26"/>
    <mergeCell ref="A24:E24"/>
    <mergeCell ref="AL29:AN29"/>
    <mergeCell ref="AE16:AG16"/>
    <mergeCell ref="AJ16:AK16"/>
    <mergeCell ref="AA14:AB14"/>
    <mergeCell ref="AE14:AG14"/>
    <mergeCell ref="AJ14:AK14"/>
    <mergeCell ref="AM14:AN14"/>
    <mergeCell ref="AM16:AN16"/>
    <mergeCell ref="AC14:AD14"/>
    <mergeCell ref="AC16:AD16"/>
    <mergeCell ref="AH14:AI14"/>
    <mergeCell ref="AH16:AI16"/>
    <mergeCell ref="AM15:AN15"/>
    <mergeCell ref="G22:M22"/>
    <mergeCell ref="AQ15:AR15"/>
    <mergeCell ref="AT15:AU15"/>
    <mergeCell ref="AQ17:AR17"/>
    <mergeCell ref="AT17:AU17"/>
    <mergeCell ref="AO17:AP17"/>
    <mergeCell ref="AQ21:AR21"/>
    <mergeCell ref="AT21:AU21"/>
    <mergeCell ref="AJ10:AK10"/>
    <mergeCell ref="AC8:AD8"/>
    <mergeCell ref="AJ7:AK7"/>
    <mergeCell ref="U14:V14"/>
    <mergeCell ref="X14:Y14"/>
    <mergeCell ref="AC10:AD10"/>
    <mergeCell ref="AC12:AD12"/>
    <mergeCell ref="U10:V10"/>
    <mergeCell ref="X10:Y10"/>
    <mergeCell ref="AA10:AB10"/>
    <mergeCell ref="AE10:AG10"/>
    <mergeCell ref="AE12:AG12"/>
    <mergeCell ref="AJ9:AK9"/>
    <mergeCell ref="AJ12:AK12"/>
    <mergeCell ref="AH13:AI13"/>
    <mergeCell ref="AJ13:AK13"/>
    <mergeCell ref="AH8:AI8"/>
    <mergeCell ref="AH10:AI10"/>
    <mergeCell ref="AH12:AI12"/>
    <mergeCell ref="AC9:AD9"/>
    <mergeCell ref="AE9:AG9"/>
    <mergeCell ref="AH9:AI9"/>
    <mergeCell ref="AH7:AI7"/>
    <mergeCell ref="A2:S2"/>
    <mergeCell ref="A8:E8"/>
    <mergeCell ref="A10:E10"/>
    <mergeCell ref="A4:Q4"/>
    <mergeCell ref="O12:P12"/>
    <mergeCell ref="R12:S12"/>
    <mergeCell ref="U12:V12"/>
    <mergeCell ref="X12:Y12"/>
    <mergeCell ref="AA12:AB12"/>
    <mergeCell ref="A12:E12"/>
    <mergeCell ref="U9:V9"/>
    <mergeCell ref="X9:Y9"/>
    <mergeCell ref="AA9:AB9"/>
    <mergeCell ref="U11:V11"/>
    <mergeCell ref="X11:Y11"/>
    <mergeCell ref="AA11:AB11"/>
    <mergeCell ref="G8:M8"/>
    <mergeCell ref="G10:M10"/>
    <mergeCell ref="G12:M12"/>
    <mergeCell ref="A9:E9"/>
    <mergeCell ref="G9:M9"/>
    <mergeCell ref="O9:P9"/>
    <mergeCell ref="R9:S9"/>
    <mergeCell ref="A11:E11"/>
    <mergeCell ref="O11:P11"/>
    <mergeCell ref="R11:S11"/>
    <mergeCell ref="A15:E15"/>
    <mergeCell ref="G15:M15"/>
    <mergeCell ref="R8:S8"/>
    <mergeCell ref="O7:P7"/>
    <mergeCell ref="R7:S7"/>
    <mergeCell ref="O18:P18"/>
    <mergeCell ref="R18:S18"/>
    <mergeCell ref="O14:P14"/>
    <mergeCell ref="R14:S14"/>
    <mergeCell ref="H7:M7"/>
    <mergeCell ref="O10:P10"/>
    <mergeCell ref="R10:S10"/>
    <mergeCell ref="O16:P16"/>
    <mergeCell ref="R16:S16"/>
    <mergeCell ref="G18:M18"/>
    <mergeCell ref="O8:P8"/>
    <mergeCell ref="AT7:AU7"/>
    <mergeCell ref="U8:V8"/>
    <mergeCell ref="X8:Y8"/>
    <mergeCell ref="U7:V7"/>
    <mergeCell ref="X7:Y7"/>
    <mergeCell ref="AA7:AB7"/>
    <mergeCell ref="AE7:AG7"/>
    <mergeCell ref="AT8:AU8"/>
    <mergeCell ref="AA8:AB8"/>
    <mergeCell ref="AE8:AG8"/>
    <mergeCell ref="AO7:AP7"/>
    <mergeCell ref="AM7:AN7"/>
    <mergeCell ref="AQ7:AR7"/>
    <mergeCell ref="AJ8:AK8"/>
    <mergeCell ref="AM8:AN8"/>
    <mergeCell ref="AM10:AN10"/>
    <mergeCell ref="A14:E14"/>
    <mergeCell ref="A16:E16"/>
    <mergeCell ref="AM21:AN21"/>
    <mergeCell ref="AJ11:AK11"/>
    <mergeCell ref="AM11:AN11"/>
    <mergeCell ref="U18:V18"/>
    <mergeCell ref="X18:Y18"/>
    <mergeCell ref="AA18:AB18"/>
    <mergeCell ref="AE18:AG18"/>
    <mergeCell ref="AJ18:AK18"/>
    <mergeCell ref="AM18:AN18"/>
    <mergeCell ref="AC18:AD18"/>
    <mergeCell ref="AH18:AI18"/>
    <mergeCell ref="A21:E21"/>
    <mergeCell ref="G21:M21"/>
    <mergeCell ref="O21:P21"/>
    <mergeCell ref="A18:E18"/>
    <mergeCell ref="U21:V21"/>
    <mergeCell ref="G11:M11"/>
    <mergeCell ref="AJ15:AK15"/>
    <mergeCell ref="AC11:AD11"/>
    <mergeCell ref="AE11:AG11"/>
    <mergeCell ref="AH11:AI11"/>
    <mergeCell ref="B33:D33"/>
    <mergeCell ref="P33:Q33"/>
    <mergeCell ref="S33:T33"/>
    <mergeCell ref="V33:Y33"/>
    <mergeCell ref="AA33:AD33"/>
    <mergeCell ref="AF33:AJ33"/>
    <mergeCell ref="AL33:AN33"/>
    <mergeCell ref="M32:N32"/>
    <mergeCell ref="M33:N33"/>
    <mergeCell ref="F32:K32"/>
    <mergeCell ref="F33:K33"/>
    <mergeCell ref="AL32:AN32"/>
    <mergeCell ref="B32:D32"/>
    <mergeCell ref="P32:Q32"/>
    <mergeCell ref="S32:T32"/>
    <mergeCell ref="V32:Y32"/>
    <mergeCell ref="AA32:AD32"/>
    <mergeCell ref="AF32:AJ32"/>
    <mergeCell ref="B35:D35"/>
    <mergeCell ref="P35:Q35"/>
    <mergeCell ref="S35:T35"/>
    <mergeCell ref="V35:Y35"/>
    <mergeCell ref="AA35:AD35"/>
    <mergeCell ref="AF35:AJ35"/>
    <mergeCell ref="AL35:AN35"/>
    <mergeCell ref="M34:N34"/>
    <mergeCell ref="M35:N35"/>
    <mergeCell ref="F34:K34"/>
    <mergeCell ref="F35:K35"/>
    <mergeCell ref="B34:D34"/>
    <mergeCell ref="P34:Q34"/>
    <mergeCell ref="S34:T34"/>
    <mergeCell ref="V34:Y34"/>
    <mergeCell ref="AA34:AD34"/>
    <mergeCell ref="AF34:AJ34"/>
    <mergeCell ref="AL34:AN34"/>
    <mergeCell ref="B36:D36"/>
    <mergeCell ref="P36:Q36"/>
    <mergeCell ref="S36:T36"/>
    <mergeCell ref="V36:Y36"/>
    <mergeCell ref="AA36:AD36"/>
    <mergeCell ref="AF36:AJ36"/>
    <mergeCell ref="AL36:AN36"/>
    <mergeCell ref="F36:K36"/>
    <mergeCell ref="M36:N36"/>
    <mergeCell ref="B37:D37"/>
    <mergeCell ref="P37:Q37"/>
    <mergeCell ref="S37:T37"/>
    <mergeCell ref="V37:Y37"/>
    <mergeCell ref="AA37:AD37"/>
    <mergeCell ref="AF37:AJ37"/>
    <mergeCell ref="AL37:AN37"/>
    <mergeCell ref="F37:K37"/>
    <mergeCell ref="M37:N37"/>
    <mergeCell ref="B38:D38"/>
    <mergeCell ref="P38:Q38"/>
    <mergeCell ref="S38:T38"/>
    <mergeCell ref="V38:Y38"/>
    <mergeCell ref="AA38:AD38"/>
    <mergeCell ref="AF38:AJ38"/>
    <mergeCell ref="AL38:AN38"/>
    <mergeCell ref="F38:K38"/>
    <mergeCell ref="M38:N38"/>
    <mergeCell ref="B39:D39"/>
    <mergeCell ref="P39:Q39"/>
    <mergeCell ref="S39:T39"/>
    <mergeCell ref="V39:Y39"/>
    <mergeCell ref="AA39:AD39"/>
    <mergeCell ref="AF39:AJ39"/>
    <mergeCell ref="AL39:AN39"/>
    <mergeCell ref="F39:K39"/>
    <mergeCell ref="M39:N39"/>
    <mergeCell ref="F41:K41"/>
    <mergeCell ref="B40:D40"/>
    <mergeCell ref="P40:Q40"/>
    <mergeCell ref="S40:T40"/>
    <mergeCell ref="V40:Y40"/>
    <mergeCell ref="AA40:AD40"/>
    <mergeCell ref="AF40:AJ40"/>
    <mergeCell ref="AL40:AN40"/>
    <mergeCell ref="F40:K40"/>
    <mergeCell ref="B41:D41"/>
    <mergeCell ref="P41:Q41"/>
    <mergeCell ref="S41:T41"/>
    <mergeCell ref="V41:Y41"/>
    <mergeCell ref="AA41:AD41"/>
    <mergeCell ref="AF41:AJ41"/>
    <mergeCell ref="AL41:AN41"/>
    <mergeCell ref="M40:N40"/>
    <mergeCell ref="M41:N41"/>
    <mergeCell ref="B42:D42"/>
    <mergeCell ref="P42:Q42"/>
    <mergeCell ref="S42:T42"/>
    <mergeCell ref="V42:Y42"/>
    <mergeCell ref="AA42:AD42"/>
    <mergeCell ref="AF42:AJ42"/>
    <mergeCell ref="AL42:AN42"/>
    <mergeCell ref="F42:K42"/>
    <mergeCell ref="F43:K43"/>
    <mergeCell ref="B43:D43"/>
    <mergeCell ref="P43:Q43"/>
    <mergeCell ref="S43:T43"/>
    <mergeCell ref="V43:Y43"/>
    <mergeCell ref="AA43:AD43"/>
    <mergeCell ref="AF43:AJ43"/>
    <mergeCell ref="AL43:AN43"/>
    <mergeCell ref="M42:N42"/>
    <mergeCell ref="M43:N43"/>
    <mergeCell ref="F44:K44"/>
    <mergeCell ref="F45:K45"/>
    <mergeCell ref="B45:D45"/>
    <mergeCell ref="P45:Q45"/>
    <mergeCell ref="S45:T45"/>
    <mergeCell ref="V45:Y45"/>
    <mergeCell ref="AA45:AD45"/>
    <mergeCell ref="M44:N44"/>
    <mergeCell ref="M45:N45"/>
    <mergeCell ref="B44:D44"/>
    <mergeCell ref="P44:Q44"/>
    <mergeCell ref="S44:T44"/>
    <mergeCell ref="V44:Y44"/>
    <mergeCell ref="AA44:AD44"/>
    <mergeCell ref="F49:K49"/>
    <mergeCell ref="B49:D49"/>
    <mergeCell ref="V49:Y49"/>
    <mergeCell ref="AL49:AN49"/>
    <mergeCell ref="P49:Q49"/>
    <mergeCell ref="S49:T49"/>
    <mergeCell ref="AA49:AD49"/>
    <mergeCell ref="AF49:AJ49"/>
    <mergeCell ref="M48:N48"/>
    <mergeCell ref="M49:N49"/>
    <mergeCell ref="F46:K46"/>
    <mergeCell ref="F47:K47"/>
    <mergeCell ref="AL47:AN47"/>
    <mergeCell ref="B47:D47"/>
    <mergeCell ref="P48:Q48"/>
    <mergeCell ref="S48:T48"/>
    <mergeCell ref="V48:Y48"/>
    <mergeCell ref="AA48:AD48"/>
    <mergeCell ref="AF48:AJ48"/>
    <mergeCell ref="AL48:AN48"/>
    <mergeCell ref="B48:D48"/>
    <mergeCell ref="F48:K48"/>
    <mergeCell ref="M46:N46"/>
    <mergeCell ref="M47:N47"/>
    <mergeCell ref="B46:D46"/>
    <mergeCell ref="P46:Q46"/>
    <mergeCell ref="S46:T46"/>
    <mergeCell ref="V46:Y46"/>
    <mergeCell ref="AA46:AD46"/>
    <mergeCell ref="P47:Q47"/>
    <mergeCell ref="S47:T47"/>
    <mergeCell ref="V47:Y47"/>
    <mergeCell ref="AA47:AD47"/>
    <mergeCell ref="AF47:AJ47"/>
    <mergeCell ref="AF45:AJ45"/>
    <mergeCell ref="AL45:AN45"/>
    <mergeCell ref="AF44:AJ44"/>
    <mergeCell ref="AF46:AJ46"/>
    <mergeCell ref="AL46:AN46"/>
    <mergeCell ref="AL55:AT55"/>
    <mergeCell ref="AL56:AT56"/>
    <mergeCell ref="AL57:AT57"/>
    <mergeCell ref="O56:V56"/>
    <mergeCell ref="O57:V57"/>
    <mergeCell ref="AD56:AJ56"/>
    <mergeCell ref="AD57:AJ57"/>
    <mergeCell ref="X53:X60"/>
    <mergeCell ref="O55:V55"/>
    <mergeCell ref="O60:V60"/>
    <mergeCell ref="AL54:AT54"/>
    <mergeCell ref="O54:V54"/>
    <mergeCell ref="AL60:AT60"/>
    <mergeCell ref="AL44:AN44"/>
    <mergeCell ref="AQ46:AV46"/>
    <mergeCell ref="AQ47:AV47"/>
    <mergeCell ref="AQ44:AV44"/>
    <mergeCell ref="AQ45:AV45"/>
    <mergeCell ref="AL2:AU3"/>
    <mergeCell ref="A53:A60"/>
    <mergeCell ref="I55:M55"/>
    <mergeCell ref="I56:M56"/>
    <mergeCell ref="I57:M57"/>
    <mergeCell ref="I60:M60"/>
    <mergeCell ref="Z55:AC55"/>
    <mergeCell ref="Z56:AC56"/>
    <mergeCell ref="Z57:AC57"/>
    <mergeCell ref="AE60:AJ60"/>
    <mergeCell ref="B55:G55"/>
    <mergeCell ref="B56:G56"/>
    <mergeCell ref="B57:G57"/>
    <mergeCell ref="B60:G60"/>
    <mergeCell ref="B58:G59"/>
    <mergeCell ref="I58:M59"/>
    <mergeCell ref="N58:N59"/>
    <mergeCell ref="O58:V59"/>
    <mergeCell ref="W58:W59"/>
    <mergeCell ref="AD55:AJ55"/>
    <mergeCell ref="AM9:AN9"/>
    <mergeCell ref="AO9:AP9"/>
    <mergeCell ref="AQ9:AR9"/>
    <mergeCell ref="AT9:AU9"/>
    <mergeCell ref="BQ48:BR48"/>
    <mergeCell ref="BT48:BU48"/>
    <mergeCell ref="BA10:BU10"/>
    <mergeCell ref="BA50:BB51"/>
    <mergeCell ref="BK50:BN51"/>
    <mergeCell ref="BI50:BJ51"/>
    <mergeCell ref="BD50:BG51"/>
    <mergeCell ref="CJ50:CO51"/>
    <mergeCell ref="CF50:CH51"/>
    <mergeCell ref="CA50:CD51"/>
    <mergeCell ref="BW50:BY51"/>
    <mergeCell ref="BR50:BU51"/>
    <mergeCell ref="BO50:BP51"/>
    <mergeCell ref="BK48:BL48"/>
    <mergeCell ref="BN48:BO48"/>
    <mergeCell ref="BF48:BI48"/>
    <mergeCell ref="BA48:BE48"/>
    <mergeCell ref="BB43:CO44"/>
    <mergeCell ref="AO19:AP19"/>
    <mergeCell ref="AQ19:AR19"/>
    <mergeCell ref="AT19:AU19"/>
    <mergeCell ref="AO21:AP21"/>
    <mergeCell ref="AQ43:AV43"/>
    <mergeCell ref="AQ11:AR11"/>
    <mergeCell ref="AT11:AU11"/>
    <mergeCell ref="AM13:AN13"/>
    <mergeCell ref="A13:E13"/>
    <mergeCell ref="G13:M13"/>
    <mergeCell ref="O13:P13"/>
    <mergeCell ref="R13:S13"/>
    <mergeCell ref="U13:V13"/>
    <mergeCell ref="X13:Y13"/>
    <mergeCell ref="AA13:AB13"/>
    <mergeCell ref="AC13:AD13"/>
    <mergeCell ref="AE13:AG13"/>
    <mergeCell ref="AO13:AP13"/>
    <mergeCell ref="AQ13:AR13"/>
    <mergeCell ref="AT13:AU13"/>
    <mergeCell ref="AM12:AN12"/>
    <mergeCell ref="AQ12:AR12"/>
    <mergeCell ref="AE15:AG15"/>
    <mergeCell ref="AH15:AI15"/>
    <mergeCell ref="AO11:AP11"/>
    <mergeCell ref="AO15:AP15"/>
    <mergeCell ref="O15:P15"/>
    <mergeCell ref="R15:S15"/>
    <mergeCell ref="U15:V15"/>
    <mergeCell ref="X15:Y15"/>
    <mergeCell ref="AA15:AB15"/>
    <mergeCell ref="AC15:AD15"/>
    <mergeCell ref="A17:E17"/>
    <mergeCell ref="G17:M17"/>
    <mergeCell ref="O17:P17"/>
    <mergeCell ref="R17:S17"/>
    <mergeCell ref="U17:V17"/>
    <mergeCell ref="X17:Y17"/>
    <mergeCell ref="AA17:AB17"/>
    <mergeCell ref="AC17:AD17"/>
    <mergeCell ref="AH17:AI17"/>
    <mergeCell ref="AJ17:AK17"/>
    <mergeCell ref="AM17:AN17"/>
    <mergeCell ref="G14:M14"/>
    <mergeCell ref="G16:M16"/>
    <mergeCell ref="U16:V16"/>
    <mergeCell ref="X16:Y16"/>
    <mergeCell ref="AA16:AB16"/>
    <mergeCell ref="AE17:AG17"/>
    <mergeCell ref="U19:V19"/>
    <mergeCell ref="X19:Y19"/>
    <mergeCell ref="AA19:AB19"/>
    <mergeCell ref="AC19:AD19"/>
    <mergeCell ref="AE21:AG21"/>
    <mergeCell ref="A19:E19"/>
    <mergeCell ref="G19:M19"/>
    <mergeCell ref="O19:P19"/>
    <mergeCell ref="R19:S19"/>
    <mergeCell ref="G20:M20"/>
    <mergeCell ref="R21:S21"/>
    <mergeCell ref="X21:Y21"/>
    <mergeCell ref="AE19:AG19"/>
    <mergeCell ref="AM19:AN19"/>
    <mergeCell ref="AM22:AN22"/>
    <mergeCell ref="U22:V22"/>
    <mergeCell ref="X22:Y22"/>
    <mergeCell ref="AA22:AB22"/>
    <mergeCell ref="AE22:AG22"/>
    <mergeCell ref="AJ22:AK22"/>
    <mergeCell ref="AA20:AB20"/>
    <mergeCell ref="AE20:AG20"/>
    <mergeCell ref="AJ20:AK20"/>
    <mergeCell ref="AC20:AD20"/>
    <mergeCell ref="AC22:AD22"/>
    <mergeCell ref="AH19:AI19"/>
    <mergeCell ref="AJ19:AK19"/>
    <mergeCell ref="AA21:AB21"/>
    <mergeCell ref="AC21:AD21"/>
    <mergeCell ref="AH21:AI21"/>
    <mergeCell ref="AJ21:AK21"/>
  </mergeCells>
  <dataValidations count="4">
    <dataValidation type="list" showInputMessage="1" showErrorMessage="1" sqref="AC8 T22 Q20 AS20 W20 AL20 Z20 AH20 AO20 AC20 T20 Q16 AS16 W16 AL16 Z16 AH16 AO16 AC16 T16 Q12 AS12 W12 AL12 Z12 AH12 AO12 AC12 T12 AC22 AO22 AH22 Z22 AL22 W22 AS22 Q8 T8 W8 Z8 AH8 AL8 AO8 AS8 AS10 W10 AL10 Z10 AH10 AO10 AC10 T10 Q10 AS14 W14 AL14 Z14 AH14 AO14 AC14 T14 Q14 AS18 W18 AL18 Z18 AH18 AO18 AC18 T18 Q18 Q22" xr:uid="{00000000-0002-0000-0200-000000000000}">
      <formula1>$AY$28:$AY$32</formula1>
    </dataValidation>
    <dataValidation type="list" showInputMessage="1" showErrorMessage="1" sqref="P30:Q49" xr:uid="{00000000-0002-0000-0200-000001000000}">
      <formula1>$AY$33:$AY$40</formula1>
    </dataValidation>
    <dataValidation type="list" showInputMessage="1" showErrorMessage="1" sqref="BO52:BP52 BO54:BP57" xr:uid="{00000000-0002-0000-0200-000002000000}">
      <formula1>$AY$25:$AY$26</formula1>
    </dataValidation>
    <dataValidation type="list" showInputMessage="1" showErrorMessage="1" sqref="S30:T49" xr:uid="{00000000-0002-0000-0200-000003000000}">
      <formula1>$AY$24:$AY$27</formula1>
    </dataValidation>
  </dataValidations>
  <printOptions horizontalCentered="1"/>
  <pageMargins left="0" right="0" top="0.5" bottom="0.5" header="0" footer="0"/>
  <pageSetup scale="82" fitToWidth="2" orientation="portrait" r:id="rId1"/>
  <headerFooter scaleWithDoc="0">
    <oddHeader>&amp;C&amp;"Arial Narrow,Bold"&amp;16METROPOLITAN WATER RECLAMATION DISTRICT OF GREATER CHICAGO</oddHeader>
  </headerFooter>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2"/>
  <sheetViews>
    <sheetView showZeros="0" view="pageBreakPreview" zoomScale="115" zoomScaleNormal="115" zoomScaleSheetLayoutView="115" workbookViewId="0">
      <selection activeCell="F8" sqref="F8:H8"/>
    </sheetView>
  </sheetViews>
  <sheetFormatPr defaultColWidth="2.7109375" defaultRowHeight="15.75" x14ac:dyDescent="0.25"/>
  <cols>
    <col min="1" max="1" width="3.140625" style="76" bestFit="1" customWidth="1"/>
    <col min="2" max="2" width="0.85546875" style="76" customWidth="1"/>
    <col min="3" max="3" width="3.42578125" style="76" bestFit="1" customWidth="1"/>
    <col min="4" max="4" width="3.42578125" style="76" customWidth="1"/>
    <col min="5" max="5" width="0.85546875" style="76" customWidth="1"/>
    <col min="6" max="26" width="2.7109375" style="76"/>
    <col min="27" max="27" width="0.85546875" style="76" customWidth="1"/>
    <col min="28" max="32" width="2.7109375" style="76"/>
    <col min="33" max="33" width="2.7109375" style="76" customWidth="1"/>
    <col min="34" max="39" width="2.7109375" style="76"/>
    <col min="40" max="40" width="0.85546875" style="76" customWidth="1"/>
    <col min="41" max="41" width="2.7109375" style="76"/>
    <col min="42" max="42" width="2.42578125" style="238" customWidth="1"/>
    <col min="43" max="43" width="2.7109375" style="238"/>
    <col min="44" max="44" width="7.42578125" style="238" bestFit="1" customWidth="1"/>
    <col min="45" max="52" width="2.7109375" style="238"/>
    <col min="53" max="53" width="2.7109375" style="238" customWidth="1"/>
    <col min="54" max="81" width="2.7109375" style="238"/>
    <col min="82" max="16384" width="2.7109375" style="76"/>
  </cols>
  <sheetData>
    <row r="1" spans="1:104" s="16" customFormat="1" ht="12" customHeight="1" x14ac:dyDescent="0.25">
      <c r="A1" s="65"/>
      <c r="B1" s="65"/>
      <c r="C1" s="73"/>
      <c r="D1" s="105"/>
      <c r="E1" s="73"/>
      <c r="F1" s="73"/>
      <c r="G1" s="73"/>
      <c r="H1" s="73"/>
      <c r="I1" s="73"/>
      <c r="J1" s="73"/>
      <c r="K1" s="74"/>
      <c r="L1" s="74"/>
      <c r="M1" s="74"/>
      <c r="N1" s="73"/>
      <c r="O1" s="73"/>
      <c r="P1" s="73"/>
      <c r="Q1" s="73"/>
      <c r="R1" s="73"/>
      <c r="S1" s="73"/>
      <c r="T1" s="73"/>
      <c r="U1" s="73"/>
      <c r="V1" s="73"/>
      <c r="W1" s="73"/>
      <c r="X1" s="73"/>
      <c r="Y1" s="73"/>
      <c r="Z1" s="73"/>
      <c r="AA1" s="105"/>
      <c r="AB1" s="73"/>
      <c r="AC1" s="73"/>
      <c r="AD1" s="73"/>
      <c r="AE1" s="73"/>
      <c r="AF1" s="73"/>
      <c r="AG1" s="73"/>
      <c r="AH1" s="73"/>
      <c r="AI1" s="73"/>
      <c r="AJ1" s="73"/>
      <c r="AK1" s="73"/>
      <c r="AL1" s="73"/>
      <c r="AM1" s="73"/>
      <c r="AN1" s="73"/>
      <c r="AO1" s="73"/>
      <c r="AP1" s="65"/>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D1" s="73"/>
      <c r="CE1" s="73"/>
      <c r="CF1" s="73"/>
      <c r="CG1" s="65"/>
      <c r="CH1" s="65"/>
      <c r="CI1" s="65"/>
      <c r="CJ1" s="65"/>
      <c r="CK1" s="67"/>
      <c r="CL1" s="67"/>
      <c r="CM1" s="67"/>
      <c r="CN1" s="67"/>
      <c r="CO1" s="67"/>
      <c r="CT1" s="4"/>
      <c r="CU1" s="4"/>
      <c r="CV1" s="4"/>
      <c r="CW1" s="4"/>
      <c r="CY1" s="66"/>
      <c r="CZ1" s="66"/>
    </row>
    <row r="2" spans="1:104" s="16" customFormat="1" ht="12" customHeight="1" x14ac:dyDescent="0.25">
      <c r="A2" s="72" t="s">
        <v>58</v>
      </c>
      <c r="B2" s="72"/>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427" t="str">
        <f>"For the "&amp;'RD925 Form'!AJ49&amp;" Reporting Year"</f>
        <v>For the 2020 Reporting Year</v>
      </c>
      <c r="AF2" s="428"/>
      <c r="AG2" s="428"/>
      <c r="AH2" s="428"/>
      <c r="AI2" s="428"/>
      <c r="AJ2" s="428"/>
      <c r="AK2" s="428"/>
      <c r="AL2" s="428"/>
      <c r="AM2" s="428"/>
      <c r="AN2" s="428"/>
      <c r="AO2" s="65"/>
      <c r="AP2" s="524" t="s">
        <v>222</v>
      </c>
      <c r="AQ2" s="524"/>
      <c r="AR2" s="524"/>
      <c r="AS2" s="524"/>
      <c r="AT2" s="524"/>
      <c r="AU2" s="524"/>
      <c r="AV2" s="524"/>
      <c r="AW2" s="524"/>
      <c r="AX2" s="524"/>
      <c r="AY2" s="524"/>
      <c r="AZ2" s="524"/>
      <c r="BA2" s="524"/>
      <c r="BB2" s="524"/>
      <c r="BC2" s="524"/>
      <c r="BD2" s="524"/>
      <c r="BE2" s="524"/>
      <c r="BF2" s="524"/>
      <c r="BG2" s="524"/>
      <c r="BH2" s="524"/>
      <c r="BI2" s="524"/>
      <c r="BJ2" s="524"/>
      <c r="BK2" s="524"/>
      <c r="BL2" s="524"/>
      <c r="BM2" s="524"/>
      <c r="BN2" s="524"/>
      <c r="BO2" s="524"/>
      <c r="BP2" s="524"/>
      <c r="BQ2" s="524"/>
      <c r="BR2" s="524"/>
      <c r="BS2" s="524"/>
      <c r="BT2" s="524"/>
      <c r="BU2" s="524"/>
      <c r="BV2" s="524"/>
      <c r="BW2" s="524"/>
      <c r="BX2" s="524"/>
      <c r="BY2" s="524"/>
      <c r="BZ2" s="524"/>
      <c r="CA2" s="524"/>
      <c r="CB2" s="524"/>
      <c r="CE2" s="65"/>
      <c r="CF2" s="65"/>
      <c r="CH2" s="65"/>
      <c r="CI2" s="65"/>
      <c r="CJ2" s="65"/>
      <c r="CM2" s="2"/>
      <c r="CN2" s="2"/>
      <c r="CS2" s="17"/>
      <c r="CT2" s="4"/>
      <c r="CU2" s="4"/>
      <c r="CV2" s="4"/>
      <c r="CW2" s="4"/>
    </row>
    <row r="3" spans="1:104" x14ac:dyDescent="0.25">
      <c r="AE3" s="428"/>
      <c r="AF3" s="428"/>
      <c r="AG3" s="428"/>
      <c r="AH3" s="428"/>
      <c r="AI3" s="428"/>
      <c r="AJ3" s="428"/>
      <c r="AK3" s="428"/>
      <c r="AL3" s="428"/>
      <c r="AM3" s="428"/>
      <c r="AN3" s="428"/>
      <c r="BS3" s="246"/>
      <c r="BT3" s="246"/>
      <c r="BU3" s="246"/>
      <c r="BV3" s="246"/>
      <c r="BW3" s="246"/>
      <c r="BX3" s="246"/>
      <c r="BY3" s="246"/>
      <c r="BZ3" s="246"/>
      <c r="CA3" s="246"/>
    </row>
    <row r="4" spans="1:104" x14ac:dyDescent="0.25">
      <c r="A4" s="75" t="s">
        <v>90</v>
      </c>
      <c r="B4" s="75"/>
      <c r="AP4" s="239"/>
      <c r="AQ4" s="528" t="s">
        <v>215</v>
      </c>
      <c r="AR4" s="528"/>
      <c r="AS4" s="528"/>
      <c r="AT4" s="528"/>
      <c r="AU4" s="528"/>
      <c r="AV4" s="528"/>
      <c r="AW4" s="528"/>
      <c r="AX4" s="528"/>
      <c r="AY4" s="528"/>
      <c r="AZ4" s="528"/>
      <c r="BA4" s="528"/>
      <c r="BB4" s="528"/>
      <c r="BC4" s="528"/>
      <c r="BD4" s="528"/>
      <c r="BE4" s="528"/>
      <c r="BF4" s="528"/>
      <c r="BG4" s="528"/>
      <c r="BH4" s="528"/>
      <c r="BI4" s="528"/>
      <c r="BJ4" s="528"/>
      <c r="BK4" s="528"/>
      <c r="BL4" s="528"/>
      <c r="BM4" s="528"/>
      <c r="BN4" s="528"/>
      <c r="BO4" s="528"/>
      <c r="BP4" s="528"/>
      <c r="BQ4" s="528"/>
      <c r="BR4" s="528"/>
      <c r="BS4" s="528"/>
      <c r="BT4" s="528"/>
      <c r="BU4" s="528"/>
      <c r="BV4" s="528"/>
      <c r="BW4" s="528"/>
      <c r="BX4" s="528"/>
      <c r="BY4" s="528"/>
      <c r="BZ4" s="528"/>
      <c r="CA4" s="528"/>
      <c r="CB4" s="528"/>
    </row>
    <row r="5" spans="1:104" x14ac:dyDescent="0.25">
      <c r="A5" s="75"/>
      <c r="B5" s="75"/>
      <c r="AO5" s="169"/>
      <c r="AP5" s="239"/>
      <c r="AQ5" s="528"/>
      <c r="AR5" s="528"/>
      <c r="AS5" s="528"/>
      <c r="AT5" s="528"/>
      <c r="AU5" s="528"/>
      <c r="AV5" s="528"/>
      <c r="AW5" s="528"/>
      <c r="AX5" s="528"/>
      <c r="AY5" s="528"/>
      <c r="AZ5" s="528"/>
      <c r="BA5" s="528"/>
      <c r="BB5" s="528"/>
      <c r="BC5" s="528"/>
      <c r="BD5" s="528"/>
      <c r="BE5" s="528"/>
      <c r="BF5" s="528"/>
      <c r="BG5" s="528"/>
      <c r="BH5" s="528"/>
      <c r="BI5" s="528"/>
      <c r="BJ5" s="528"/>
      <c r="BK5" s="528"/>
      <c r="BL5" s="528"/>
      <c r="BM5" s="528"/>
      <c r="BN5" s="528"/>
      <c r="BO5" s="528"/>
      <c r="BP5" s="528"/>
      <c r="BQ5" s="528"/>
      <c r="BR5" s="528"/>
      <c r="BS5" s="528"/>
      <c r="BT5" s="528"/>
      <c r="BU5" s="528"/>
      <c r="BV5" s="528"/>
      <c r="BW5" s="528"/>
      <c r="BX5" s="528"/>
      <c r="BY5" s="528"/>
      <c r="BZ5" s="528"/>
      <c r="CA5" s="528"/>
      <c r="CB5" s="528"/>
      <c r="CD5" s="169"/>
      <c r="CE5" s="169"/>
    </row>
    <row r="6" spans="1:104" ht="3.95" customHeight="1" x14ac:dyDescent="0.25">
      <c r="A6" s="75"/>
      <c r="B6" s="75"/>
      <c r="E6" s="117"/>
      <c r="F6" s="117"/>
      <c r="G6" s="117"/>
      <c r="H6" s="117"/>
      <c r="I6" s="117"/>
      <c r="J6" s="117"/>
      <c r="K6" s="117"/>
      <c r="L6" s="117"/>
      <c r="M6" s="117"/>
      <c r="N6" s="117"/>
      <c r="O6" s="117"/>
      <c r="P6" s="117"/>
      <c r="Q6" s="117"/>
      <c r="R6" s="117"/>
      <c r="S6" s="117"/>
      <c r="T6" s="117"/>
      <c r="U6" s="117"/>
      <c r="V6" s="156"/>
      <c r="W6" s="156"/>
      <c r="X6" s="156"/>
      <c r="Y6" s="156"/>
      <c r="Z6" s="156"/>
      <c r="AA6" s="156"/>
      <c r="AB6" s="156"/>
      <c r="AC6" s="156"/>
      <c r="AD6" s="156"/>
      <c r="AE6" s="156"/>
      <c r="AF6" s="156"/>
      <c r="AG6" s="156"/>
      <c r="AH6" s="156"/>
      <c r="AI6" s="156"/>
      <c r="AJ6" s="156"/>
      <c r="AK6" s="156"/>
      <c r="AL6" s="156"/>
      <c r="AM6" s="156"/>
      <c r="AN6" s="156"/>
      <c r="AO6" s="191"/>
      <c r="AP6" s="191"/>
      <c r="AQ6" s="528"/>
      <c r="AR6" s="528"/>
      <c r="AS6" s="528"/>
      <c r="AT6" s="528"/>
      <c r="AU6" s="528"/>
      <c r="AV6" s="528"/>
      <c r="AW6" s="528"/>
      <c r="AX6" s="528"/>
      <c r="AY6" s="528"/>
      <c r="AZ6" s="528"/>
      <c r="BA6" s="528"/>
      <c r="BB6" s="528"/>
      <c r="BC6" s="528"/>
      <c r="BD6" s="528"/>
      <c r="BE6" s="528"/>
      <c r="BF6" s="528"/>
      <c r="BG6" s="528"/>
      <c r="BH6" s="528"/>
      <c r="BI6" s="528"/>
      <c r="BJ6" s="528"/>
      <c r="BK6" s="528"/>
      <c r="BL6" s="528"/>
      <c r="BM6" s="528"/>
      <c r="BN6" s="528"/>
      <c r="BO6" s="528"/>
      <c r="BP6" s="528"/>
      <c r="BQ6" s="528"/>
      <c r="BR6" s="528"/>
      <c r="BS6" s="528"/>
      <c r="BT6" s="528"/>
      <c r="BU6" s="528"/>
      <c r="BV6" s="528"/>
      <c r="BW6" s="528"/>
      <c r="BX6" s="528"/>
      <c r="BY6" s="528"/>
      <c r="BZ6" s="528"/>
      <c r="CA6" s="528"/>
      <c r="CB6" s="528"/>
      <c r="CD6" s="191"/>
      <c r="CE6" s="191"/>
      <c r="CG6" s="78"/>
      <c r="CH6" s="78"/>
    </row>
    <row r="7" spans="1:104" s="5" customFormat="1" ht="24.75" customHeight="1" x14ac:dyDescent="0.25">
      <c r="E7" s="117"/>
      <c r="F7" s="126"/>
      <c r="G7" s="126"/>
      <c r="H7" s="126"/>
      <c r="I7" s="117"/>
      <c r="J7" s="542" t="s">
        <v>87</v>
      </c>
      <c r="K7" s="542"/>
      <c r="L7" s="542"/>
      <c r="M7" s="543"/>
      <c r="N7" s="542"/>
      <c r="O7" s="542"/>
      <c r="P7" s="542"/>
      <c r="Q7" s="542"/>
      <c r="R7" s="117"/>
      <c r="S7" s="538" t="s">
        <v>88</v>
      </c>
      <c r="T7" s="538"/>
      <c r="U7" s="538"/>
      <c r="V7" s="538"/>
      <c r="W7" s="538"/>
      <c r="X7" s="538"/>
      <c r="Y7" s="538"/>
      <c r="Z7" s="538"/>
      <c r="AA7" s="156"/>
      <c r="AB7" s="538" t="s">
        <v>89</v>
      </c>
      <c r="AC7" s="538"/>
      <c r="AD7" s="538"/>
      <c r="AE7" s="538"/>
      <c r="AF7" s="538"/>
      <c r="AG7" s="538"/>
      <c r="AH7" s="538"/>
      <c r="AI7" s="538"/>
      <c r="AJ7" s="538"/>
      <c r="AK7" s="538"/>
      <c r="AL7" s="538"/>
      <c r="AM7" s="538"/>
      <c r="AN7" s="159"/>
      <c r="AO7" s="126"/>
      <c r="AP7" s="126"/>
      <c r="AQ7" s="528"/>
      <c r="AR7" s="528"/>
      <c r="AS7" s="528"/>
      <c r="AT7" s="528"/>
      <c r="AU7" s="528"/>
      <c r="AV7" s="528"/>
      <c r="AW7" s="528"/>
      <c r="AX7" s="528"/>
      <c r="AY7" s="528"/>
      <c r="AZ7" s="528"/>
      <c r="BA7" s="528"/>
      <c r="BB7" s="528"/>
      <c r="BC7" s="528"/>
      <c r="BD7" s="528"/>
      <c r="BE7" s="528"/>
      <c r="BF7" s="528"/>
      <c r="BG7" s="528"/>
      <c r="BH7" s="528"/>
      <c r="BI7" s="528"/>
      <c r="BJ7" s="528"/>
      <c r="BK7" s="528"/>
      <c r="BL7" s="528"/>
      <c r="BM7" s="528"/>
      <c r="BN7" s="528"/>
      <c r="BO7" s="528"/>
      <c r="BP7" s="528"/>
      <c r="BQ7" s="528"/>
      <c r="BR7" s="528"/>
      <c r="BS7" s="528"/>
      <c r="BT7" s="528"/>
      <c r="BU7" s="528"/>
      <c r="BV7" s="528"/>
      <c r="BW7" s="528"/>
      <c r="BX7" s="528"/>
      <c r="BY7" s="528"/>
      <c r="BZ7" s="528"/>
      <c r="CA7" s="528"/>
      <c r="CB7" s="528"/>
      <c r="CC7" s="131"/>
      <c r="CD7" s="126"/>
      <c r="CE7" s="126"/>
      <c r="CG7" s="29"/>
    </row>
    <row r="8" spans="1:104" s="10" customFormat="1" ht="18" customHeight="1" x14ac:dyDescent="0.25">
      <c r="A8" s="133" t="s">
        <v>33</v>
      </c>
      <c r="B8" s="133"/>
      <c r="C8" s="130"/>
      <c r="D8" s="130"/>
      <c r="E8" s="117"/>
      <c r="F8" s="550"/>
      <c r="G8" s="550"/>
      <c r="H8" s="550"/>
      <c r="I8" s="117"/>
      <c r="J8" s="540"/>
      <c r="K8" s="540"/>
      <c r="L8" s="540"/>
      <c r="M8" s="541"/>
      <c r="N8" s="540"/>
      <c r="O8" s="540"/>
      <c r="P8" s="539" t="s">
        <v>60</v>
      </c>
      <c r="Q8" s="539"/>
      <c r="R8" s="117"/>
      <c r="S8" s="540"/>
      <c r="T8" s="540"/>
      <c r="U8" s="540"/>
      <c r="V8" s="540"/>
      <c r="W8" s="540"/>
      <c r="X8" s="540"/>
      <c r="Y8" s="539" t="s">
        <v>60</v>
      </c>
      <c r="Z8" s="539"/>
      <c r="AA8" s="156"/>
      <c r="AB8" s="296"/>
      <c r="AC8" s="108" t="s">
        <v>91</v>
      </c>
      <c r="AD8" s="108"/>
      <c r="AF8" s="296"/>
      <c r="AG8" s="2" t="s">
        <v>35</v>
      </c>
      <c r="AI8" s="296"/>
      <c r="AJ8" s="2" t="s">
        <v>36</v>
      </c>
      <c r="AL8" s="296"/>
      <c r="AM8" s="2" t="s">
        <v>37</v>
      </c>
      <c r="AN8" s="166"/>
      <c r="AO8" s="192"/>
      <c r="AP8" s="192"/>
      <c r="AQ8" s="192"/>
      <c r="CD8" s="192"/>
      <c r="CE8" s="192"/>
    </row>
    <row r="9" spans="1:104" s="5" customFormat="1" ht="18" customHeight="1" x14ac:dyDescent="0.25">
      <c r="A9" s="133" t="s">
        <v>33</v>
      </c>
      <c r="B9" s="133"/>
      <c r="C9" s="133"/>
      <c r="D9" s="133"/>
      <c r="E9" s="117"/>
      <c r="F9" s="550"/>
      <c r="G9" s="550"/>
      <c r="H9" s="550"/>
      <c r="I9" s="117"/>
      <c r="J9" s="540"/>
      <c r="K9" s="540"/>
      <c r="L9" s="540"/>
      <c r="M9" s="541"/>
      <c r="N9" s="540"/>
      <c r="O9" s="540"/>
      <c r="P9" s="539" t="s">
        <v>60</v>
      </c>
      <c r="Q9" s="539"/>
      <c r="R9" s="117"/>
      <c r="S9" s="540"/>
      <c r="T9" s="540"/>
      <c r="U9" s="540"/>
      <c r="V9" s="540"/>
      <c r="W9" s="540"/>
      <c r="X9" s="540"/>
      <c r="Y9" s="539" t="s">
        <v>60</v>
      </c>
      <c r="Z9" s="539"/>
      <c r="AA9" s="156"/>
      <c r="AB9" s="296"/>
      <c r="AC9" s="108" t="s">
        <v>91</v>
      </c>
      <c r="AD9" s="108"/>
      <c r="AF9" s="296"/>
      <c r="AG9" s="2" t="s">
        <v>35</v>
      </c>
      <c r="AI9" s="296"/>
      <c r="AJ9" s="2" t="s">
        <v>36</v>
      </c>
      <c r="AL9" s="296"/>
      <c r="AM9" s="2" t="s">
        <v>37</v>
      </c>
      <c r="AN9" s="159"/>
      <c r="AO9" s="126"/>
      <c r="AP9" s="126"/>
      <c r="AQ9" s="241" t="s">
        <v>169</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26"/>
      <c r="CE9" s="126"/>
    </row>
    <row r="10" spans="1:104" s="10" customFormat="1" ht="18" customHeight="1" x14ac:dyDescent="0.25">
      <c r="A10" s="133" t="s">
        <v>33</v>
      </c>
      <c r="B10" s="133"/>
      <c r="C10" s="130"/>
      <c r="D10" s="130"/>
      <c r="E10" s="117"/>
      <c r="F10" s="550"/>
      <c r="G10" s="550"/>
      <c r="H10" s="550"/>
      <c r="I10" s="117"/>
      <c r="J10" s="540"/>
      <c r="K10" s="540"/>
      <c r="L10" s="540"/>
      <c r="M10" s="541"/>
      <c r="N10" s="540"/>
      <c r="O10" s="540"/>
      <c r="P10" s="539" t="s">
        <v>60</v>
      </c>
      <c r="Q10" s="539"/>
      <c r="R10" s="117"/>
      <c r="S10" s="540"/>
      <c r="T10" s="540"/>
      <c r="U10" s="540"/>
      <c r="V10" s="540"/>
      <c r="W10" s="540"/>
      <c r="X10" s="540"/>
      <c r="Y10" s="539" t="s">
        <v>60</v>
      </c>
      <c r="Z10" s="539"/>
      <c r="AA10" s="156"/>
      <c r="AB10" s="296"/>
      <c r="AC10" s="108" t="s">
        <v>91</v>
      </c>
      <c r="AD10" s="108"/>
      <c r="AF10" s="296"/>
      <c r="AG10" s="2" t="s">
        <v>35</v>
      </c>
      <c r="AI10" s="296"/>
      <c r="AJ10" s="2" t="s">
        <v>36</v>
      </c>
      <c r="AL10" s="296"/>
      <c r="AM10" s="2" t="s">
        <v>37</v>
      </c>
      <c r="AN10" s="166"/>
      <c r="AO10" s="192"/>
      <c r="AP10" s="192"/>
      <c r="AQ10" s="242" t="s">
        <v>170</v>
      </c>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D10" s="192"/>
      <c r="CE10" s="192"/>
    </row>
    <row r="11" spans="1:104" s="5" customFormat="1" ht="18" customHeight="1" x14ac:dyDescent="0.25">
      <c r="A11" s="133" t="s">
        <v>33</v>
      </c>
      <c r="B11" s="133"/>
      <c r="C11" s="133"/>
      <c r="D11" s="133"/>
      <c r="E11" s="117"/>
      <c r="F11" s="550"/>
      <c r="G11" s="550"/>
      <c r="H11" s="550"/>
      <c r="I11" s="117"/>
      <c r="J11" s="540"/>
      <c r="K11" s="540"/>
      <c r="L11" s="540"/>
      <c r="M11" s="541"/>
      <c r="N11" s="540"/>
      <c r="O11" s="540"/>
      <c r="P11" s="539" t="s">
        <v>60</v>
      </c>
      <c r="Q11" s="539"/>
      <c r="R11" s="117"/>
      <c r="S11" s="540"/>
      <c r="T11" s="540"/>
      <c r="U11" s="540"/>
      <c r="V11" s="540"/>
      <c r="W11" s="540"/>
      <c r="X11" s="540"/>
      <c r="Y11" s="539" t="s">
        <v>60</v>
      </c>
      <c r="Z11" s="539"/>
      <c r="AA11" s="156"/>
      <c r="AB11" s="296"/>
      <c r="AC11" s="108" t="s">
        <v>91</v>
      </c>
      <c r="AD11" s="108"/>
      <c r="AF11" s="296"/>
      <c r="AG11" s="2" t="s">
        <v>35</v>
      </c>
      <c r="AI11" s="296"/>
      <c r="AJ11" s="2" t="s">
        <v>36</v>
      </c>
      <c r="AL11" s="296"/>
      <c r="AM11" s="2" t="s">
        <v>37</v>
      </c>
      <c r="AN11" s="159"/>
      <c r="AO11" s="126"/>
      <c r="AP11" s="126"/>
      <c r="AQ11" s="244" t="s">
        <v>62</v>
      </c>
      <c r="AR11" s="126" t="str">
        <f>"List the FWA concentrations for BOD and SS  from all the sampling studies conducted in "&amp;'RD925 Form'!AJ49&amp;"  and check the sampling box."</f>
        <v>List the FWA concentrations for BOD and SS  from all the sampling studies conducted in 2020  and check the sampling box.</v>
      </c>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126"/>
      <c r="CE11" s="126"/>
    </row>
    <row r="12" spans="1:104" s="10" customFormat="1" ht="18" customHeight="1" x14ac:dyDescent="0.25">
      <c r="A12" s="133" t="s">
        <v>33</v>
      </c>
      <c r="B12" s="133"/>
      <c r="C12" s="130"/>
      <c r="D12" s="130"/>
      <c r="E12" s="117"/>
      <c r="F12" s="550"/>
      <c r="G12" s="550"/>
      <c r="H12" s="550"/>
      <c r="I12" s="117"/>
      <c r="J12" s="540"/>
      <c r="K12" s="540"/>
      <c r="L12" s="540"/>
      <c r="M12" s="541"/>
      <c r="N12" s="540"/>
      <c r="O12" s="540"/>
      <c r="P12" s="539" t="s">
        <v>60</v>
      </c>
      <c r="Q12" s="539"/>
      <c r="R12" s="117"/>
      <c r="S12" s="540"/>
      <c r="T12" s="540"/>
      <c r="U12" s="540"/>
      <c r="V12" s="540"/>
      <c r="W12" s="540"/>
      <c r="X12" s="540"/>
      <c r="Y12" s="539" t="s">
        <v>60</v>
      </c>
      <c r="Z12" s="539"/>
      <c r="AA12" s="156"/>
      <c r="AB12" s="296"/>
      <c r="AC12" s="108" t="s">
        <v>91</v>
      </c>
      <c r="AD12" s="108"/>
      <c r="AF12" s="296"/>
      <c r="AG12" s="2" t="s">
        <v>35</v>
      </c>
      <c r="AI12" s="296"/>
      <c r="AJ12" s="2" t="s">
        <v>36</v>
      </c>
      <c r="AL12" s="296"/>
      <c r="AM12" s="2" t="s">
        <v>37</v>
      </c>
      <c r="AN12" s="166"/>
      <c r="AO12" s="192"/>
      <c r="AP12" s="192"/>
      <c r="AQ12" s="242" t="s">
        <v>171</v>
      </c>
      <c r="AR12" s="77"/>
      <c r="AS12" s="78"/>
      <c r="AT12" s="7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192"/>
      <c r="CE12" s="192"/>
    </row>
    <row r="13" spans="1:104" ht="18" customHeight="1" x14ac:dyDescent="0.25">
      <c r="A13" s="133" t="s">
        <v>33</v>
      </c>
      <c r="B13" s="133"/>
      <c r="C13" s="133"/>
      <c r="D13" s="133"/>
      <c r="E13" s="117"/>
      <c r="F13" s="550"/>
      <c r="G13" s="550"/>
      <c r="H13" s="550"/>
      <c r="I13" s="117"/>
      <c r="J13" s="540"/>
      <c r="K13" s="540"/>
      <c r="L13" s="540"/>
      <c r="M13" s="541"/>
      <c r="N13" s="540"/>
      <c r="O13" s="540"/>
      <c r="P13" s="539" t="s">
        <v>60</v>
      </c>
      <c r="Q13" s="539"/>
      <c r="R13" s="117"/>
      <c r="S13" s="540"/>
      <c r="T13" s="540"/>
      <c r="U13" s="540"/>
      <c r="V13" s="540"/>
      <c r="W13" s="540"/>
      <c r="X13" s="540"/>
      <c r="Y13" s="539" t="s">
        <v>60</v>
      </c>
      <c r="Z13" s="539"/>
      <c r="AA13" s="156"/>
      <c r="AB13" s="296"/>
      <c r="AC13" s="108" t="s">
        <v>91</v>
      </c>
      <c r="AD13" s="108"/>
      <c r="AF13" s="296"/>
      <c r="AG13" s="2" t="s">
        <v>35</v>
      </c>
      <c r="AI13" s="296"/>
      <c r="AJ13" s="2" t="s">
        <v>36</v>
      </c>
      <c r="AL13" s="296"/>
      <c r="AM13" s="2" t="s">
        <v>37</v>
      </c>
      <c r="AN13" s="117"/>
      <c r="AO13" s="169"/>
      <c r="AP13" s="169"/>
      <c r="AQ13" s="244" t="s">
        <v>62</v>
      </c>
      <c r="AR13" s="1" t="s">
        <v>172</v>
      </c>
      <c r="AS13" s="78"/>
      <c r="AT13" s="78"/>
      <c r="CD13" s="169"/>
      <c r="CE13" s="169"/>
    </row>
    <row r="14" spans="1:104" ht="18" customHeight="1" x14ac:dyDescent="0.25">
      <c r="A14" s="133" t="s">
        <v>33</v>
      </c>
      <c r="B14" s="133"/>
      <c r="C14" s="133"/>
      <c r="D14" s="133"/>
      <c r="E14" s="117"/>
      <c r="F14" s="550"/>
      <c r="G14" s="550"/>
      <c r="H14" s="550"/>
      <c r="I14" s="117"/>
      <c r="J14" s="540"/>
      <c r="K14" s="540"/>
      <c r="L14" s="540"/>
      <c r="M14" s="541"/>
      <c r="N14" s="540"/>
      <c r="O14" s="540"/>
      <c r="P14" s="539" t="s">
        <v>60</v>
      </c>
      <c r="Q14" s="539"/>
      <c r="R14" s="117"/>
      <c r="S14" s="540"/>
      <c r="T14" s="540"/>
      <c r="U14" s="540"/>
      <c r="V14" s="540"/>
      <c r="W14" s="540"/>
      <c r="X14" s="540"/>
      <c r="Y14" s="539" t="s">
        <v>60</v>
      </c>
      <c r="Z14" s="539"/>
      <c r="AA14" s="156"/>
      <c r="AB14" s="296"/>
      <c r="AC14" s="108" t="s">
        <v>91</v>
      </c>
      <c r="AD14" s="108"/>
      <c r="AF14" s="296"/>
      <c r="AG14" s="2" t="s">
        <v>35</v>
      </c>
      <c r="AI14" s="296"/>
      <c r="AJ14" s="2" t="s">
        <v>36</v>
      </c>
      <c r="AL14" s="296"/>
      <c r="AM14" s="2" t="s">
        <v>37</v>
      </c>
      <c r="AN14" s="117"/>
      <c r="AO14" s="169"/>
      <c r="AP14" s="169"/>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31"/>
      <c r="CD14" s="169"/>
      <c r="CE14" s="169"/>
    </row>
    <row r="15" spans="1:104" ht="18" customHeight="1" x14ac:dyDescent="0.25">
      <c r="A15" s="133" t="s">
        <v>33</v>
      </c>
      <c r="B15" s="133"/>
      <c r="C15" s="133"/>
      <c r="D15" s="133"/>
      <c r="E15" s="117"/>
      <c r="F15" s="550"/>
      <c r="G15" s="550"/>
      <c r="H15" s="550"/>
      <c r="I15" s="117"/>
      <c r="J15" s="540"/>
      <c r="K15" s="540"/>
      <c r="L15" s="540"/>
      <c r="M15" s="541"/>
      <c r="N15" s="540"/>
      <c r="O15" s="540"/>
      <c r="P15" s="539" t="s">
        <v>60</v>
      </c>
      <c r="Q15" s="539"/>
      <c r="R15" s="117"/>
      <c r="S15" s="540"/>
      <c r="T15" s="540"/>
      <c r="U15" s="540"/>
      <c r="V15" s="540"/>
      <c r="W15" s="540"/>
      <c r="X15" s="540"/>
      <c r="Y15" s="539" t="s">
        <v>60</v>
      </c>
      <c r="Z15" s="539"/>
      <c r="AA15" s="156"/>
      <c r="AB15" s="296"/>
      <c r="AC15" s="108" t="s">
        <v>91</v>
      </c>
      <c r="AD15" s="108"/>
      <c r="AF15" s="296"/>
      <c r="AG15" s="2" t="s">
        <v>35</v>
      </c>
      <c r="AI15" s="296"/>
      <c r="AJ15" s="2" t="s">
        <v>36</v>
      </c>
      <c r="AL15" s="296"/>
      <c r="AM15" s="2" t="s">
        <v>37</v>
      </c>
      <c r="AN15" s="117"/>
      <c r="AO15" s="169"/>
      <c r="AP15" s="169"/>
      <c r="AQ15" s="239" t="s">
        <v>52</v>
      </c>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0"/>
      <c r="CD15" s="169"/>
      <c r="CE15" s="169"/>
    </row>
    <row r="16" spans="1:104" ht="3.95" customHeight="1" x14ac:dyDescent="0.25">
      <c r="A16" s="5"/>
      <c r="B16" s="5"/>
      <c r="C16" s="5"/>
      <c r="D16" s="5"/>
      <c r="E16" s="117"/>
      <c r="F16" s="160"/>
      <c r="G16" s="160"/>
      <c r="H16" s="160"/>
      <c r="I16" s="162"/>
      <c r="J16" s="163"/>
      <c r="K16" s="163"/>
      <c r="L16" s="163"/>
      <c r="M16" s="163"/>
      <c r="N16" s="163"/>
      <c r="O16" s="164"/>
      <c r="P16" s="163"/>
      <c r="Q16" s="163"/>
      <c r="R16" s="117"/>
      <c r="S16" s="163"/>
      <c r="T16" s="163"/>
      <c r="U16" s="165"/>
      <c r="V16" s="163"/>
      <c r="W16" s="163"/>
      <c r="X16" s="163"/>
      <c r="Y16" s="163"/>
      <c r="Z16" s="163"/>
      <c r="AA16" s="165"/>
      <c r="AB16" s="163"/>
      <c r="AC16" s="163"/>
      <c r="AD16" s="163"/>
      <c r="AE16" s="163"/>
      <c r="AF16" s="163"/>
      <c r="AG16" s="163"/>
      <c r="AH16" s="163"/>
      <c r="AI16" s="163"/>
      <c r="AJ16" s="163"/>
      <c r="AK16" s="163"/>
      <c r="AL16" s="163"/>
      <c r="AM16" s="163"/>
      <c r="AN16" s="117"/>
      <c r="AO16" s="169"/>
      <c r="AP16" s="169"/>
      <c r="AQ16" s="131"/>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31"/>
      <c r="CD16" s="169"/>
      <c r="CE16" s="169"/>
    </row>
    <row r="17" spans="1:86" ht="12" customHeight="1" x14ac:dyDescent="0.25">
      <c r="AO17" s="169"/>
      <c r="AP17" s="169"/>
      <c r="AQ17" s="243" t="s">
        <v>173</v>
      </c>
      <c r="AR17" s="10"/>
      <c r="CB17" s="10"/>
      <c r="CC17" s="10"/>
      <c r="CD17" s="169"/>
      <c r="CE17" s="169"/>
    </row>
    <row r="18" spans="1:86" ht="14.1" customHeight="1" x14ac:dyDescent="0.25">
      <c r="A18" s="75" t="s">
        <v>52</v>
      </c>
      <c r="B18" s="75"/>
      <c r="V18" s="77"/>
      <c r="W18" s="77"/>
      <c r="X18" s="77"/>
      <c r="Y18" s="77"/>
      <c r="Z18" s="77"/>
      <c r="AA18" s="77"/>
      <c r="AB18" s="77"/>
      <c r="AC18" s="77"/>
      <c r="AD18" s="77"/>
      <c r="AE18" s="77"/>
      <c r="AF18" s="77"/>
      <c r="AH18" s="77"/>
      <c r="AI18" s="77"/>
      <c r="AJ18" s="77"/>
      <c r="AK18" s="77"/>
      <c r="AL18" s="77"/>
      <c r="AM18" s="78"/>
      <c r="AN18" s="77"/>
      <c r="AO18" s="77"/>
      <c r="AP18" s="77"/>
      <c r="AQ18" s="244" t="s">
        <v>62</v>
      </c>
      <c r="AR18" s="131" t="s">
        <v>216</v>
      </c>
      <c r="CC18" s="131"/>
      <c r="CD18" s="77"/>
      <c r="CE18" s="77"/>
      <c r="CF18" s="77"/>
      <c r="CG18" s="78"/>
      <c r="CH18" s="78"/>
    </row>
    <row r="19" spans="1:86" ht="14.1" customHeight="1" x14ac:dyDescent="0.25">
      <c r="A19" s="75"/>
      <c r="B19" s="75"/>
      <c r="V19" s="77"/>
      <c r="W19" s="77"/>
      <c r="X19" s="77"/>
      <c r="Y19" s="77"/>
      <c r="Z19" s="77"/>
      <c r="AA19" s="77"/>
      <c r="AB19" s="77"/>
      <c r="AC19" s="77"/>
      <c r="AD19" s="77"/>
      <c r="AE19" s="77"/>
      <c r="AF19" s="77"/>
      <c r="AH19" s="77"/>
      <c r="AI19" s="77"/>
      <c r="AJ19" s="77"/>
      <c r="AK19" s="77"/>
      <c r="AL19" s="77"/>
      <c r="AM19" s="78"/>
      <c r="AN19" s="77"/>
      <c r="AO19" s="77"/>
      <c r="AP19" s="77"/>
      <c r="AQ19" s="244" t="s">
        <v>62</v>
      </c>
      <c r="AR19" s="131" t="s">
        <v>217</v>
      </c>
      <c r="CC19" s="10"/>
      <c r="CD19" s="77"/>
      <c r="CE19" s="77"/>
      <c r="CF19" s="77"/>
      <c r="CG19" s="78"/>
      <c r="CH19" s="78"/>
    </row>
    <row r="20" spans="1:86" ht="3.95" customHeight="1" x14ac:dyDescent="0.25">
      <c r="A20" s="75"/>
      <c r="B20" s="75"/>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77"/>
      <c r="AC20" s="77"/>
      <c r="AD20" s="77"/>
      <c r="AE20" s="77"/>
      <c r="AF20" s="77"/>
      <c r="AH20" s="77"/>
      <c r="AI20" s="77"/>
      <c r="AJ20" s="77"/>
      <c r="AK20" s="77"/>
      <c r="AL20" s="77"/>
      <c r="AM20" s="78"/>
      <c r="AN20" s="77"/>
      <c r="AO20" s="77"/>
      <c r="AP20" s="77"/>
      <c r="CC20" s="131"/>
      <c r="CD20" s="77"/>
      <c r="CE20" s="77"/>
      <c r="CF20" s="77"/>
      <c r="CG20" s="78"/>
      <c r="CH20" s="78"/>
    </row>
    <row r="21" spans="1:86" s="238" customFormat="1" ht="18" customHeight="1" x14ac:dyDescent="0.25">
      <c r="A21" s="239"/>
      <c r="B21" s="239"/>
      <c r="E21" s="117"/>
      <c r="F21" s="531"/>
      <c r="G21" s="531"/>
      <c r="H21" s="531"/>
      <c r="I21" s="117"/>
      <c r="J21" s="500" t="s">
        <v>82</v>
      </c>
      <c r="K21" s="500"/>
      <c r="L21" s="500"/>
      <c r="M21" s="500"/>
      <c r="N21" s="500"/>
      <c r="O21" s="117"/>
      <c r="P21" s="500" t="s">
        <v>83</v>
      </c>
      <c r="Q21" s="500"/>
      <c r="R21" s="500"/>
      <c r="S21" s="500"/>
      <c r="T21" s="500"/>
      <c r="U21" s="117"/>
      <c r="V21" s="500" t="s">
        <v>84</v>
      </c>
      <c r="W21" s="500"/>
      <c r="X21" s="500"/>
      <c r="Y21" s="500"/>
      <c r="Z21" s="500"/>
      <c r="AA21" s="117"/>
      <c r="AB21" s="77"/>
      <c r="AC21" s="551" t="s">
        <v>85</v>
      </c>
      <c r="AD21" s="551"/>
      <c r="AE21" s="551"/>
      <c r="AF21" s="551"/>
      <c r="AG21" s="551"/>
      <c r="AH21" s="77"/>
      <c r="AI21" s="551" t="s">
        <v>86</v>
      </c>
      <c r="AJ21" s="551"/>
      <c r="AK21" s="551"/>
      <c r="AL21" s="551"/>
      <c r="AM21" s="551"/>
      <c r="AN21" s="77"/>
      <c r="AO21" s="77"/>
      <c r="AP21" s="77"/>
      <c r="AQ21" s="321" t="s">
        <v>62</v>
      </c>
      <c r="AR21" s="353" t="s">
        <v>174</v>
      </c>
      <c r="CC21" s="10"/>
      <c r="CD21" s="77"/>
      <c r="CE21" s="77"/>
      <c r="CF21" s="77"/>
      <c r="CG21" s="78"/>
      <c r="CH21" s="78"/>
    </row>
    <row r="22" spans="1:86" s="5" customFormat="1" ht="18" customHeight="1" x14ac:dyDescent="0.25">
      <c r="E22" s="117"/>
      <c r="F22" s="531"/>
      <c r="G22" s="531"/>
      <c r="H22" s="531"/>
      <c r="I22" s="117"/>
      <c r="J22" s="500"/>
      <c r="K22" s="500"/>
      <c r="L22" s="500"/>
      <c r="M22" s="500"/>
      <c r="N22" s="500"/>
      <c r="O22" s="117"/>
      <c r="P22" s="500"/>
      <c r="Q22" s="500"/>
      <c r="R22" s="500"/>
      <c r="S22" s="500"/>
      <c r="T22" s="500"/>
      <c r="U22" s="117"/>
      <c r="V22" s="500"/>
      <c r="W22" s="500"/>
      <c r="X22" s="500"/>
      <c r="Y22" s="500"/>
      <c r="Z22" s="500"/>
      <c r="AA22" s="117"/>
      <c r="AC22" s="551"/>
      <c r="AD22" s="551"/>
      <c r="AE22" s="551"/>
      <c r="AF22" s="551"/>
      <c r="AG22" s="551"/>
      <c r="AH22" s="2"/>
      <c r="AI22" s="551"/>
      <c r="AJ22" s="551"/>
      <c r="AK22" s="551"/>
      <c r="AL22" s="551"/>
      <c r="AM22" s="551"/>
      <c r="AP22" s="131"/>
      <c r="AQ22" s="321" t="s">
        <v>62</v>
      </c>
      <c r="AR22" s="353" t="s">
        <v>175</v>
      </c>
      <c r="AS22" s="238"/>
      <c r="AT22" s="238"/>
      <c r="AU22" s="238"/>
      <c r="AV22" s="238"/>
      <c r="AW22" s="238"/>
      <c r="AX22" s="237"/>
      <c r="AY22" s="237"/>
      <c r="AZ22" s="237"/>
      <c r="BA22" s="19"/>
      <c r="BB22" s="237"/>
      <c r="BC22" s="237"/>
      <c r="BD22" s="237"/>
      <c r="BE22" s="19"/>
      <c r="BF22" s="237"/>
      <c r="BG22" s="237"/>
      <c r="BH22" s="237"/>
      <c r="BI22" s="238"/>
      <c r="BJ22" s="238"/>
      <c r="BK22" s="238"/>
      <c r="BL22" s="238"/>
      <c r="BM22" s="238"/>
      <c r="BN22" s="238"/>
      <c r="BO22" s="238"/>
      <c r="BP22" s="238"/>
      <c r="BQ22" s="238"/>
      <c r="BR22" s="238"/>
      <c r="BS22" s="238"/>
      <c r="BT22" s="238"/>
      <c r="BU22" s="238"/>
      <c r="BV22" s="238"/>
      <c r="BW22" s="238"/>
      <c r="BX22" s="238"/>
      <c r="BY22" s="238"/>
      <c r="BZ22" s="238"/>
      <c r="CA22" s="238"/>
      <c r="CB22" s="238"/>
      <c r="CC22" s="238"/>
      <c r="CH22" s="29"/>
    </row>
    <row r="23" spans="1:86" s="10" customFormat="1" ht="18" customHeight="1" x14ac:dyDescent="0.25">
      <c r="A23" s="5" t="s">
        <v>33</v>
      </c>
      <c r="B23" s="5"/>
      <c r="E23" s="117"/>
      <c r="F23" s="545" t="str">
        <f>'Volume Worksheet'!I55</f>
        <v/>
      </c>
      <c r="G23" s="545"/>
      <c r="H23" s="545"/>
      <c r="I23" s="117"/>
      <c r="J23" s="523" t="str">
        <f>'Volume Worksheet'!O55</f>
        <v/>
      </c>
      <c r="K23" s="523"/>
      <c r="L23" s="523"/>
      <c r="M23" s="523"/>
      <c r="N23" s="523"/>
      <c r="O23" s="117"/>
      <c r="P23" s="547"/>
      <c r="Q23" s="547"/>
      <c r="R23" s="547"/>
      <c r="S23" s="547"/>
      <c r="T23" s="547"/>
      <c r="U23" s="117"/>
      <c r="V23" s="547"/>
      <c r="W23" s="547"/>
      <c r="X23" s="547"/>
      <c r="Y23" s="547"/>
      <c r="Z23" s="547"/>
      <c r="AA23" s="117"/>
      <c r="AB23" s="11"/>
      <c r="AC23" s="552" t="str">
        <f t="shared" ref="AC23:AC28" si="0">IFERROR(ROUND($J23*P23*8.34/1000000,0),"")</f>
        <v/>
      </c>
      <c r="AD23" s="552"/>
      <c r="AE23" s="552"/>
      <c r="AF23" s="552"/>
      <c r="AG23" s="552"/>
      <c r="AH23" s="318"/>
      <c r="AI23" s="552" t="str">
        <f t="shared" ref="AI23:AI28" si="1">IFERROR(ROUND($J23*V23*8.34/1000000,0),"")</f>
        <v/>
      </c>
      <c r="AJ23" s="552"/>
      <c r="AK23" s="552"/>
      <c r="AL23" s="552"/>
      <c r="AM23" s="552"/>
      <c r="AQ23" s="243" t="s">
        <v>224</v>
      </c>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8"/>
      <c r="BU23" s="238"/>
      <c r="BV23" s="238"/>
      <c r="BW23" s="238"/>
      <c r="BX23" s="238"/>
      <c r="BY23" s="238"/>
      <c r="BZ23" s="238"/>
      <c r="CA23" s="238"/>
      <c r="CB23" s="238"/>
      <c r="CC23" s="238"/>
    </row>
    <row r="24" spans="1:86" s="5" customFormat="1" ht="18" customHeight="1" x14ac:dyDescent="0.25">
      <c r="A24" s="5" t="s">
        <v>33</v>
      </c>
      <c r="E24" s="117"/>
      <c r="F24" s="545" t="str">
        <f>'Volume Worksheet'!I56</f>
        <v/>
      </c>
      <c r="G24" s="545"/>
      <c r="H24" s="545"/>
      <c r="I24" s="117"/>
      <c r="J24" s="523" t="str">
        <f>'Volume Worksheet'!O56</f>
        <v/>
      </c>
      <c r="K24" s="523"/>
      <c r="L24" s="523"/>
      <c r="M24" s="523"/>
      <c r="N24" s="523"/>
      <c r="O24" s="117"/>
      <c r="P24" s="547"/>
      <c r="Q24" s="547"/>
      <c r="R24" s="547"/>
      <c r="S24" s="547"/>
      <c r="T24" s="547"/>
      <c r="U24" s="117"/>
      <c r="V24" s="547"/>
      <c r="W24" s="547"/>
      <c r="X24" s="547"/>
      <c r="Y24" s="547"/>
      <c r="Z24" s="547"/>
      <c r="AA24" s="117"/>
      <c r="AB24" s="11"/>
      <c r="AC24" s="544" t="str">
        <f t="shared" si="0"/>
        <v/>
      </c>
      <c r="AD24" s="544"/>
      <c r="AE24" s="544"/>
      <c r="AF24" s="544"/>
      <c r="AG24" s="544"/>
      <c r="AH24" s="318"/>
      <c r="AI24" s="544" t="str">
        <f t="shared" si="1"/>
        <v/>
      </c>
      <c r="AJ24" s="544"/>
      <c r="AK24" s="544"/>
      <c r="AL24" s="544"/>
      <c r="AM24" s="544"/>
      <c r="AN24" s="2"/>
      <c r="AP24" s="131"/>
      <c r="AQ24" s="244" t="s">
        <v>62</v>
      </c>
      <c r="AR24" s="131" t="s">
        <v>190</v>
      </c>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row>
    <row r="25" spans="1:86" s="10" customFormat="1" ht="18" customHeight="1" x14ac:dyDescent="0.25">
      <c r="A25" s="5" t="s">
        <v>33</v>
      </c>
      <c r="B25" s="5"/>
      <c r="E25" s="117"/>
      <c r="F25" s="545" t="str">
        <f>'Volume Worksheet'!I57</f>
        <v/>
      </c>
      <c r="G25" s="545"/>
      <c r="H25" s="545"/>
      <c r="I25" s="117"/>
      <c r="J25" s="523" t="str">
        <f>'Volume Worksheet'!O57</f>
        <v/>
      </c>
      <c r="K25" s="523"/>
      <c r="L25" s="523"/>
      <c r="M25" s="523"/>
      <c r="N25" s="523"/>
      <c r="O25" s="117"/>
      <c r="P25" s="547"/>
      <c r="Q25" s="547"/>
      <c r="R25" s="547"/>
      <c r="S25" s="547"/>
      <c r="T25" s="547"/>
      <c r="U25" s="117"/>
      <c r="V25" s="547"/>
      <c r="W25" s="547"/>
      <c r="X25" s="547"/>
      <c r="Y25" s="547"/>
      <c r="Z25" s="547"/>
      <c r="AA25" s="117"/>
      <c r="AB25" s="11"/>
      <c r="AC25" s="544" t="str">
        <f t="shared" si="0"/>
        <v/>
      </c>
      <c r="AD25" s="544"/>
      <c r="AE25" s="544"/>
      <c r="AF25" s="544"/>
      <c r="AG25" s="544"/>
      <c r="AH25" s="318"/>
      <c r="AI25" s="544" t="str">
        <f t="shared" si="1"/>
        <v/>
      </c>
      <c r="AJ25" s="544"/>
      <c r="AK25" s="544"/>
      <c r="AL25" s="544"/>
      <c r="AM25" s="544"/>
      <c r="AN25" s="21"/>
      <c r="AQ25" s="244" t="s">
        <v>62</v>
      </c>
      <c r="AR25" s="131" t="s">
        <v>218</v>
      </c>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c r="BU25" s="238"/>
      <c r="BV25" s="238"/>
      <c r="BW25" s="238"/>
      <c r="BX25" s="238"/>
      <c r="BY25" s="238"/>
      <c r="BZ25" s="238"/>
      <c r="CA25" s="238"/>
      <c r="CB25" s="238"/>
      <c r="CC25" s="238"/>
    </row>
    <row r="26" spans="1:86" s="5" customFormat="1" ht="18" customHeight="1" x14ac:dyDescent="0.25">
      <c r="A26" s="5" t="s">
        <v>33</v>
      </c>
      <c r="E26" s="117"/>
      <c r="F26" s="545" t="str">
        <f>'Volume Worksheet'!I58</f>
        <v/>
      </c>
      <c r="G26" s="545"/>
      <c r="H26" s="545"/>
      <c r="I26" s="117"/>
      <c r="J26" s="523" t="str">
        <f>'Volume Worksheet'!O58</f>
        <v/>
      </c>
      <c r="K26" s="523"/>
      <c r="L26" s="523"/>
      <c r="M26" s="523"/>
      <c r="N26" s="523"/>
      <c r="O26" s="117"/>
      <c r="P26" s="547"/>
      <c r="Q26" s="547"/>
      <c r="R26" s="547"/>
      <c r="S26" s="547"/>
      <c r="T26" s="547"/>
      <c r="U26" s="117"/>
      <c r="V26" s="547"/>
      <c r="W26" s="547"/>
      <c r="X26" s="547"/>
      <c r="Y26" s="547"/>
      <c r="Z26" s="547"/>
      <c r="AA26" s="117"/>
      <c r="AB26" s="11"/>
      <c r="AC26" s="544" t="str">
        <f t="shared" si="0"/>
        <v/>
      </c>
      <c r="AD26" s="544"/>
      <c r="AE26" s="544"/>
      <c r="AF26" s="544"/>
      <c r="AG26" s="544"/>
      <c r="AH26" s="318"/>
      <c r="AI26" s="544" t="str">
        <f t="shared" si="1"/>
        <v/>
      </c>
      <c r="AJ26" s="544"/>
      <c r="AK26" s="544"/>
      <c r="AL26" s="544"/>
      <c r="AM26" s="544"/>
      <c r="AN26" s="2"/>
      <c r="AP26" s="131"/>
      <c r="AQ26" s="244" t="s">
        <v>62</v>
      </c>
      <c r="AR26" s="131" t="s">
        <v>176</v>
      </c>
      <c r="AS26" s="238"/>
      <c r="AT26" s="238"/>
      <c r="AU26" s="238"/>
      <c r="AV26" s="238"/>
      <c r="AW26" s="238"/>
      <c r="AX26" s="238"/>
      <c r="AY26" s="238"/>
      <c r="AZ26" s="238"/>
      <c r="BA26" s="238"/>
      <c r="BB26" s="238"/>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row>
    <row r="27" spans="1:86" s="10" customFormat="1" ht="18" customHeight="1" x14ac:dyDescent="0.25">
      <c r="A27" s="5" t="s">
        <v>33</v>
      </c>
      <c r="B27" s="5"/>
      <c r="E27" s="117"/>
      <c r="F27" s="545">
        <f>'Volume Worksheet'!I59</f>
        <v>0</v>
      </c>
      <c r="G27" s="545"/>
      <c r="H27" s="545"/>
      <c r="I27" s="117"/>
      <c r="J27" s="523" t="str">
        <f>'Volume Worksheet'!O60</f>
        <v/>
      </c>
      <c r="K27" s="523"/>
      <c r="L27" s="523"/>
      <c r="M27" s="523"/>
      <c r="N27" s="523"/>
      <c r="O27" s="117"/>
      <c r="P27" s="547"/>
      <c r="Q27" s="547"/>
      <c r="R27" s="547"/>
      <c r="S27" s="547"/>
      <c r="T27" s="547"/>
      <c r="U27" s="117"/>
      <c r="V27" s="547"/>
      <c r="W27" s="547"/>
      <c r="X27" s="547"/>
      <c r="Y27" s="547"/>
      <c r="Z27" s="547"/>
      <c r="AA27" s="117"/>
      <c r="AB27" s="11"/>
      <c r="AC27" s="544" t="str">
        <f t="shared" si="0"/>
        <v/>
      </c>
      <c r="AD27" s="544"/>
      <c r="AE27" s="544"/>
      <c r="AF27" s="544"/>
      <c r="AG27" s="544"/>
      <c r="AH27" s="318"/>
      <c r="AI27" s="544" t="str">
        <f t="shared" si="1"/>
        <v/>
      </c>
      <c r="AJ27" s="544"/>
      <c r="AK27" s="544"/>
      <c r="AL27" s="544"/>
      <c r="AM27" s="544"/>
      <c r="AN27" s="21"/>
      <c r="AQ27" s="243" t="s">
        <v>177</v>
      </c>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row>
    <row r="28" spans="1:86" ht="18" customHeight="1" x14ac:dyDescent="0.25">
      <c r="A28" s="5" t="s">
        <v>33</v>
      </c>
      <c r="B28" s="5"/>
      <c r="E28" s="117"/>
      <c r="F28" s="545" t="str">
        <f>'Volume Worksheet'!AD55</f>
        <v/>
      </c>
      <c r="G28" s="545"/>
      <c r="H28" s="545"/>
      <c r="I28" s="117"/>
      <c r="J28" s="523" t="str">
        <f>'Volume Worksheet'!AL55</f>
        <v/>
      </c>
      <c r="K28" s="523"/>
      <c r="L28" s="523"/>
      <c r="M28" s="523"/>
      <c r="N28" s="523"/>
      <c r="O28" s="117"/>
      <c r="P28" s="547"/>
      <c r="Q28" s="547"/>
      <c r="R28" s="547"/>
      <c r="S28" s="547"/>
      <c r="T28" s="547"/>
      <c r="U28" s="117"/>
      <c r="V28" s="547"/>
      <c r="W28" s="547"/>
      <c r="X28" s="547"/>
      <c r="Y28" s="547"/>
      <c r="Z28" s="547"/>
      <c r="AA28" s="117"/>
      <c r="AB28" s="11"/>
      <c r="AC28" s="544" t="str">
        <f t="shared" si="0"/>
        <v/>
      </c>
      <c r="AD28" s="544"/>
      <c r="AE28" s="544"/>
      <c r="AF28" s="544"/>
      <c r="AG28" s="544"/>
      <c r="AH28" s="318"/>
      <c r="AI28" s="544" t="str">
        <f t="shared" si="1"/>
        <v/>
      </c>
      <c r="AJ28" s="544"/>
      <c r="AK28" s="544"/>
      <c r="AL28" s="544"/>
      <c r="AM28" s="544"/>
      <c r="AQ28" s="244" t="s">
        <v>62</v>
      </c>
      <c r="AR28" s="131" t="s">
        <v>219</v>
      </c>
    </row>
    <row r="29" spans="1:86" ht="18" customHeight="1" x14ac:dyDescent="0.25">
      <c r="A29" s="5" t="s">
        <v>33</v>
      </c>
      <c r="B29" s="5"/>
      <c r="C29" s="5"/>
      <c r="D29" s="5"/>
      <c r="E29" s="117"/>
      <c r="F29" s="545" t="str">
        <f>'Volume Worksheet'!AD56</f>
        <v/>
      </c>
      <c r="G29" s="545"/>
      <c r="H29" s="545"/>
      <c r="I29" s="117"/>
      <c r="J29" s="523" t="str">
        <f>'Volume Worksheet'!AL56</f>
        <v/>
      </c>
      <c r="K29" s="523"/>
      <c r="L29" s="523"/>
      <c r="M29" s="523"/>
      <c r="N29" s="523"/>
      <c r="O29" s="117"/>
      <c r="P29" s="547"/>
      <c r="Q29" s="547"/>
      <c r="R29" s="547"/>
      <c r="S29" s="547"/>
      <c r="T29" s="547"/>
      <c r="U29" s="117"/>
      <c r="V29" s="547"/>
      <c r="W29" s="547"/>
      <c r="X29" s="547"/>
      <c r="Y29" s="547"/>
      <c r="Z29" s="547"/>
      <c r="AA29" s="117"/>
      <c r="AB29" s="11"/>
      <c r="AC29" s="544" t="str">
        <f>IFERROR(ROUND($J29*P29*8.34/1000000,0),"")</f>
        <v/>
      </c>
      <c r="AD29" s="544"/>
      <c r="AE29" s="544"/>
      <c r="AF29" s="544"/>
      <c r="AG29" s="544"/>
      <c r="AH29" s="318"/>
      <c r="AI29" s="544" t="str">
        <f>IFERROR(ROUND($J29*V29*8.34/1000000,0),"")</f>
        <v/>
      </c>
      <c r="AJ29" s="544"/>
      <c r="AK29" s="544"/>
      <c r="AL29" s="544"/>
      <c r="AM29" s="544"/>
      <c r="AQ29" s="244" t="s">
        <v>62</v>
      </c>
      <c r="AR29" s="131" t="s">
        <v>178</v>
      </c>
    </row>
    <row r="30" spans="1:86" ht="18" customHeight="1" x14ac:dyDescent="0.25">
      <c r="A30" s="5" t="s">
        <v>33</v>
      </c>
      <c r="B30" s="5"/>
      <c r="C30" s="5"/>
      <c r="D30" s="5"/>
      <c r="E30" s="117"/>
      <c r="F30" s="545" t="str">
        <f>'Volume Worksheet'!AD57</f>
        <v/>
      </c>
      <c r="G30" s="545"/>
      <c r="H30" s="545"/>
      <c r="I30" s="117"/>
      <c r="J30" s="523" t="str">
        <f>'Volume Worksheet'!AL57</f>
        <v/>
      </c>
      <c r="K30" s="523"/>
      <c r="L30" s="523"/>
      <c r="M30" s="523"/>
      <c r="N30" s="523"/>
      <c r="O30" s="117"/>
      <c r="P30" s="547"/>
      <c r="Q30" s="547"/>
      <c r="R30" s="547"/>
      <c r="S30" s="547"/>
      <c r="T30" s="547"/>
      <c r="U30" s="117"/>
      <c r="V30" s="547"/>
      <c r="W30" s="547"/>
      <c r="X30" s="547"/>
      <c r="Y30" s="547"/>
      <c r="Z30" s="547"/>
      <c r="AA30" s="117"/>
      <c r="AB30" s="11"/>
      <c r="AC30" s="544" t="str">
        <f>IFERROR(ROUND($J30*P30*8.34/1000000,0),"")</f>
        <v/>
      </c>
      <c r="AD30" s="544"/>
      <c r="AE30" s="544"/>
      <c r="AF30" s="544"/>
      <c r="AG30" s="544"/>
      <c r="AH30" s="318"/>
      <c r="AI30" s="544" t="str">
        <f>IFERROR(ROUND($J30*V30*8.34/1000000,0),"")</f>
        <v/>
      </c>
      <c r="AJ30" s="544"/>
      <c r="AK30" s="544"/>
      <c r="AL30" s="544"/>
      <c r="AM30" s="544"/>
      <c r="AQ30" s="244" t="s">
        <v>62</v>
      </c>
      <c r="AR30" s="131" t="s">
        <v>179</v>
      </c>
    </row>
    <row r="31" spans="1:86" ht="3.95" customHeight="1" x14ac:dyDescent="0.25">
      <c r="A31" s="5"/>
      <c r="B31" s="5"/>
      <c r="C31" s="5"/>
      <c r="D31" s="5"/>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
      <c r="AC31" s="107"/>
      <c r="AD31" s="107"/>
      <c r="AE31" s="107"/>
      <c r="AF31" s="107"/>
      <c r="AG31" s="107"/>
      <c r="AH31" s="11"/>
      <c r="AI31" s="107"/>
      <c r="AJ31" s="107"/>
      <c r="AK31" s="107"/>
      <c r="AL31" s="107"/>
      <c r="AM31" s="107"/>
      <c r="AQ31" s="131"/>
    </row>
    <row r="32" spans="1:86" x14ac:dyDescent="0.25">
      <c r="A32" s="6"/>
      <c r="B32" s="6"/>
      <c r="C32" s="5"/>
      <c r="D32" s="5"/>
      <c r="Q32" s="1"/>
      <c r="R32" s="1"/>
      <c r="S32" s="1"/>
      <c r="T32" s="1"/>
      <c r="U32" s="1"/>
      <c r="V32" s="19"/>
      <c r="W32" s="1"/>
      <c r="X32" s="1"/>
      <c r="Y32" s="1"/>
      <c r="Z32" s="1"/>
      <c r="AA32" s="1"/>
      <c r="AB32" s="2"/>
      <c r="AC32" s="1"/>
      <c r="AD32" s="1"/>
      <c r="AE32" s="1"/>
      <c r="AF32" s="1"/>
      <c r="AG32" s="1"/>
      <c r="AH32" s="2"/>
      <c r="AI32" s="1"/>
      <c r="AJ32" s="1"/>
      <c r="AK32" s="1"/>
      <c r="AL32" s="1"/>
      <c r="AM32" s="1"/>
      <c r="AP32" s="351"/>
    </row>
    <row r="33" spans="1:100" x14ac:dyDescent="0.25">
      <c r="A33" s="75" t="s">
        <v>57</v>
      </c>
      <c r="B33" s="75"/>
      <c r="AG33" s="549" t="s">
        <v>11</v>
      </c>
      <c r="AH33" s="549"/>
      <c r="AI33" s="549"/>
      <c r="AJ33" s="549"/>
      <c r="AK33" s="549"/>
      <c r="AL33" s="549"/>
      <c r="AM33" s="79"/>
      <c r="AP33" s="351"/>
      <c r="AQ33" s="239" t="s">
        <v>180</v>
      </c>
      <c r="CL33" s="28"/>
      <c r="CM33" s="28"/>
      <c r="CN33" s="28"/>
      <c r="CO33" s="19"/>
      <c r="CP33" s="28"/>
      <c r="CQ33" s="28"/>
      <c r="CR33" s="28"/>
      <c r="CS33" s="19"/>
      <c r="CT33" s="28"/>
      <c r="CU33" s="28"/>
      <c r="CV33" s="28"/>
    </row>
    <row r="34" spans="1:100" ht="20.100000000000001" customHeight="1" x14ac:dyDescent="0.25">
      <c r="A34" s="18" t="s">
        <v>184</v>
      </c>
      <c r="B34" s="18"/>
      <c r="C34" s="10" t="s">
        <v>144</v>
      </c>
      <c r="D34" s="10"/>
      <c r="H34" s="81"/>
      <c r="I34" s="81"/>
      <c r="J34" s="81"/>
      <c r="K34" s="81"/>
      <c r="L34" s="81"/>
      <c r="M34" s="81"/>
      <c r="N34" s="81"/>
      <c r="O34" s="81"/>
      <c r="P34" s="81"/>
      <c r="Q34" s="81"/>
      <c r="R34" s="81"/>
      <c r="S34" s="81"/>
      <c r="T34" s="81"/>
      <c r="U34" s="81"/>
      <c r="V34" s="81"/>
      <c r="W34" s="81"/>
      <c r="X34" s="81"/>
      <c r="Y34" s="81"/>
      <c r="Z34" s="81"/>
      <c r="AA34" s="81"/>
      <c r="AB34" s="81"/>
      <c r="AC34" s="81"/>
      <c r="AD34" s="81"/>
      <c r="AE34" s="220" t="s">
        <v>146</v>
      </c>
      <c r="AG34" s="546">
        <f>SUM(J23:N30)</f>
        <v>0</v>
      </c>
      <c r="AH34" s="546"/>
      <c r="AI34" s="546"/>
      <c r="AJ34" s="546"/>
      <c r="AK34" s="546"/>
      <c r="AL34" s="546"/>
      <c r="AM34" s="11" t="s">
        <v>12</v>
      </c>
      <c r="AQ34" s="131"/>
      <c r="AR34" s="131"/>
      <c r="AS34" s="131"/>
      <c r="AT34" s="131"/>
      <c r="AU34" s="169"/>
      <c r="AV34" s="126"/>
      <c r="AW34" s="126"/>
      <c r="AX34" s="126"/>
      <c r="AY34" s="169"/>
      <c r="AZ34" s="529" t="s">
        <v>187</v>
      </c>
      <c r="BA34" s="529"/>
      <c r="BB34" s="529"/>
      <c r="BC34" s="529"/>
      <c r="BD34" s="529"/>
      <c r="BE34" s="169"/>
      <c r="BF34" s="529" t="s">
        <v>188</v>
      </c>
      <c r="BG34" s="530"/>
      <c r="BH34" s="530"/>
      <c r="BI34" s="530"/>
      <c r="BJ34" s="530"/>
      <c r="BK34" s="169"/>
      <c r="BL34" s="530" t="s">
        <v>189</v>
      </c>
      <c r="BM34" s="530"/>
      <c r="BN34" s="530"/>
      <c r="BO34" s="530"/>
      <c r="BP34" s="530"/>
      <c r="BQ34" s="126"/>
      <c r="BR34" s="530" t="s">
        <v>85</v>
      </c>
      <c r="BS34" s="530"/>
      <c r="BT34" s="530"/>
      <c r="BU34" s="530"/>
      <c r="BV34" s="530"/>
      <c r="BW34" s="245"/>
      <c r="BX34" s="530" t="s">
        <v>86</v>
      </c>
      <c r="BY34" s="530"/>
      <c r="BZ34" s="530"/>
      <c r="CA34" s="530"/>
      <c r="CB34" s="530"/>
    </row>
    <row r="35" spans="1:100" ht="20.100000000000001" customHeight="1" x14ac:dyDescent="0.25">
      <c r="A35" s="18" t="s">
        <v>185</v>
      </c>
      <c r="B35" s="18"/>
      <c r="C35" s="10" t="s">
        <v>147</v>
      </c>
      <c r="D35" s="10"/>
      <c r="H35" s="81"/>
      <c r="I35" s="81"/>
      <c r="J35" s="81"/>
      <c r="K35" s="81"/>
      <c r="L35" s="81"/>
      <c r="M35" s="81"/>
      <c r="N35" s="81"/>
      <c r="O35" s="81"/>
      <c r="P35" s="81"/>
      <c r="Q35" s="81"/>
      <c r="R35" s="81"/>
      <c r="S35" s="81"/>
      <c r="T35" s="81"/>
      <c r="U35" s="81"/>
      <c r="V35" s="81"/>
      <c r="W35" s="81"/>
      <c r="X35" s="81"/>
      <c r="Y35" s="81"/>
      <c r="Z35" s="81"/>
      <c r="AA35" s="81"/>
      <c r="AB35" s="81"/>
      <c r="AC35" s="81"/>
      <c r="AD35" s="81"/>
      <c r="AE35" s="220" t="s">
        <v>149</v>
      </c>
      <c r="AG35" s="548">
        <f>SUM(AC23:AG30)</f>
        <v>0</v>
      </c>
      <c r="AH35" s="548"/>
      <c r="AI35" s="548"/>
      <c r="AJ35" s="548"/>
      <c r="AK35" s="548"/>
      <c r="AL35" s="548"/>
      <c r="AM35" s="11" t="s">
        <v>13</v>
      </c>
      <c r="AQ35" s="131" t="s">
        <v>33</v>
      </c>
      <c r="AR35" s="131"/>
      <c r="AS35" s="10"/>
      <c r="AT35" s="10"/>
      <c r="AU35" s="527" t="s">
        <v>181</v>
      </c>
      <c r="AV35" s="527"/>
      <c r="AW35" s="527"/>
      <c r="AX35" s="527"/>
      <c r="AY35" s="169"/>
      <c r="AZ35" s="522">
        <v>5000000</v>
      </c>
      <c r="BA35" s="522"/>
      <c r="BB35" s="522"/>
      <c r="BC35" s="522"/>
      <c r="BD35" s="522"/>
      <c r="BE35" s="169"/>
      <c r="BF35" s="522">
        <v>800</v>
      </c>
      <c r="BG35" s="522"/>
      <c r="BH35" s="522"/>
      <c r="BI35" s="522"/>
      <c r="BJ35" s="522"/>
      <c r="BK35" s="169"/>
      <c r="BL35" s="522">
        <v>400</v>
      </c>
      <c r="BM35" s="522"/>
      <c r="BN35" s="522"/>
      <c r="BO35" s="522"/>
      <c r="BP35" s="522"/>
      <c r="BQ35" s="171"/>
      <c r="BR35" s="522">
        <f>AZ35*BF35*8.34/1000000</f>
        <v>33360</v>
      </c>
      <c r="BS35" s="522"/>
      <c r="BT35" s="522"/>
      <c r="BU35" s="522"/>
      <c r="BV35" s="522"/>
      <c r="BW35" s="171"/>
      <c r="BX35" s="522">
        <f>AZ35*BL35*8.34/1000000</f>
        <v>16680</v>
      </c>
      <c r="BY35" s="522"/>
      <c r="BZ35" s="522"/>
      <c r="CA35" s="522"/>
      <c r="CB35" s="522"/>
    </row>
    <row r="36" spans="1:100" ht="20.100000000000001" customHeight="1" x14ac:dyDescent="0.25">
      <c r="A36" s="18" t="s">
        <v>186</v>
      </c>
      <c r="B36" s="18"/>
      <c r="C36" s="10" t="s">
        <v>148</v>
      </c>
      <c r="D36" s="10"/>
      <c r="J36" s="81"/>
      <c r="K36" s="81"/>
      <c r="L36" s="81"/>
      <c r="M36" s="81"/>
      <c r="N36" s="81"/>
      <c r="O36" s="81"/>
      <c r="P36" s="81"/>
      <c r="Q36" s="81"/>
      <c r="R36" s="81"/>
      <c r="S36" s="81"/>
      <c r="T36" s="81"/>
      <c r="U36" s="81"/>
      <c r="V36" s="81"/>
      <c r="W36" s="81"/>
      <c r="X36" s="81"/>
      <c r="Y36" s="81"/>
      <c r="Z36" s="81"/>
      <c r="AA36" s="81"/>
      <c r="AB36" s="81"/>
      <c r="AC36" s="81"/>
      <c r="AD36" s="81"/>
      <c r="AE36" s="220" t="s">
        <v>145</v>
      </c>
      <c r="AG36" s="546">
        <f>SUM(AI23:AM30)</f>
        <v>0</v>
      </c>
      <c r="AH36" s="546"/>
      <c r="AI36" s="546"/>
      <c r="AJ36" s="546"/>
      <c r="AK36" s="546"/>
      <c r="AL36" s="546"/>
      <c r="AM36" s="11" t="s">
        <v>13</v>
      </c>
      <c r="AQ36" s="131" t="s">
        <v>33</v>
      </c>
      <c r="AR36" s="131"/>
      <c r="AS36" s="131"/>
      <c r="AT36" s="131"/>
      <c r="AU36" s="526" t="s">
        <v>182</v>
      </c>
      <c r="AV36" s="526"/>
      <c r="AW36" s="526"/>
      <c r="AX36" s="526"/>
      <c r="AY36" s="169"/>
      <c r="AZ36" s="522">
        <v>4000000</v>
      </c>
      <c r="BA36" s="522"/>
      <c r="BB36" s="522"/>
      <c r="BC36" s="522"/>
      <c r="BD36" s="522"/>
      <c r="BE36" s="169"/>
      <c r="BF36" s="522">
        <v>300</v>
      </c>
      <c r="BG36" s="522"/>
      <c r="BH36" s="522"/>
      <c r="BI36" s="522"/>
      <c r="BJ36" s="522"/>
      <c r="BK36" s="169"/>
      <c r="BL36" s="522">
        <v>200</v>
      </c>
      <c r="BM36" s="522"/>
      <c r="BN36" s="522"/>
      <c r="BO36" s="522"/>
      <c r="BP36" s="522"/>
      <c r="BQ36" s="171"/>
      <c r="BR36" s="525">
        <f t="shared" ref="BR36:BR37" si="2">AZ36*BF36*8.34/1000000</f>
        <v>10008</v>
      </c>
      <c r="BS36" s="525"/>
      <c r="BT36" s="525"/>
      <c r="BU36" s="525"/>
      <c r="BV36" s="525"/>
      <c r="BW36" s="171"/>
      <c r="BX36" s="522">
        <f>AZ36*BL36*8.34/1000000</f>
        <v>6672</v>
      </c>
      <c r="BY36" s="522"/>
      <c r="BZ36" s="522"/>
      <c r="CA36" s="522"/>
      <c r="CB36" s="522"/>
      <c r="CC36" s="76"/>
    </row>
    <row r="37" spans="1:100" x14ac:dyDescent="0.25">
      <c r="A37" s="82"/>
      <c r="B37" s="82"/>
      <c r="AG37" s="25"/>
      <c r="AH37" s="25"/>
      <c r="AI37" s="25"/>
      <c r="AJ37" s="25"/>
      <c r="AK37" s="25"/>
      <c r="AL37" s="5"/>
      <c r="AM37" s="1"/>
      <c r="AQ37" s="131" t="s">
        <v>33</v>
      </c>
      <c r="AR37" s="131"/>
      <c r="AS37" s="10"/>
      <c r="AT37" s="10"/>
      <c r="AU37" s="527" t="s">
        <v>183</v>
      </c>
      <c r="AV37" s="527"/>
      <c r="AW37" s="527"/>
      <c r="AX37" s="527"/>
      <c r="AY37" s="169"/>
      <c r="AZ37" s="522">
        <v>20000</v>
      </c>
      <c r="BA37" s="522"/>
      <c r="BB37" s="522"/>
      <c r="BC37" s="522"/>
      <c r="BD37" s="522"/>
      <c r="BE37" s="169"/>
      <c r="BF37" s="522">
        <v>8000</v>
      </c>
      <c r="BG37" s="522"/>
      <c r="BH37" s="522"/>
      <c r="BI37" s="522"/>
      <c r="BJ37" s="522"/>
      <c r="BK37" s="169"/>
      <c r="BL37" s="522">
        <v>300</v>
      </c>
      <c r="BM37" s="522"/>
      <c r="BN37" s="522"/>
      <c r="BO37" s="522"/>
      <c r="BP37" s="522"/>
      <c r="BQ37" s="171"/>
      <c r="BR37" s="525">
        <f t="shared" si="2"/>
        <v>1334.4</v>
      </c>
      <c r="BS37" s="525"/>
      <c r="BT37" s="525"/>
      <c r="BU37" s="525"/>
      <c r="BV37" s="525"/>
      <c r="BW37" s="171"/>
      <c r="BX37" s="522">
        <f>AZ37*BL37*8.34/1000000</f>
        <v>50.04</v>
      </c>
      <c r="BY37" s="522"/>
      <c r="BZ37" s="522"/>
      <c r="CA37" s="522"/>
      <c r="CB37" s="522"/>
      <c r="CC37" s="76"/>
    </row>
    <row r="38" spans="1:100" x14ac:dyDescent="0.25">
      <c r="A38" s="113" t="s">
        <v>92</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Q38" s="239"/>
      <c r="CC38" s="76"/>
    </row>
    <row r="39" spans="1:100" x14ac:dyDescent="0.25">
      <c r="A39" s="532"/>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4"/>
      <c r="AQ39" s="239" t="s">
        <v>57</v>
      </c>
      <c r="CC39" s="76"/>
    </row>
    <row r="40" spans="1:100" x14ac:dyDescent="0.25">
      <c r="A40" s="532"/>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4"/>
      <c r="AQ40" s="244" t="s">
        <v>62</v>
      </c>
      <c r="AR40" s="131" t="s">
        <v>191</v>
      </c>
    </row>
    <row r="41" spans="1:100" x14ac:dyDescent="0.25">
      <c r="A41" s="532"/>
      <c r="B41" s="533"/>
      <c r="C41" s="533"/>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c r="AK41" s="533"/>
      <c r="AL41" s="533"/>
      <c r="AM41" s="533"/>
      <c r="AN41" s="534"/>
      <c r="AQ41" s="244" t="s">
        <v>62</v>
      </c>
      <c r="AR41" s="131" t="s">
        <v>220</v>
      </c>
    </row>
    <row r="42" spans="1:100" x14ac:dyDescent="0.25">
      <c r="A42" s="532"/>
      <c r="B42" s="533"/>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3"/>
      <c r="AK42" s="533"/>
      <c r="AL42" s="533"/>
      <c r="AM42" s="533"/>
      <c r="AN42" s="534"/>
    </row>
    <row r="43" spans="1:100" x14ac:dyDescent="0.25">
      <c r="A43" s="532"/>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34"/>
    </row>
    <row r="44" spans="1:100" x14ac:dyDescent="0.25">
      <c r="A44" s="532"/>
      <c r="B44" s="533"/>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34"/>
    </row>
    <row r="45" spans="1:100" x14ac:dyDescent="0.25">
      <c r="A45" s="532"/>
      <c r="B45" s="533"/>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533"/>
      <c r="AN45" s="534"/>
    </row>
    <row r="46" spans="1:100" x14ac:dyDescent="0.25">
      <c r="A46" s="532"/>
      <c r="B46" s="533"/>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533"/>
      <c r="AM46" s="533"/>
      <c r="AN46" s="534"/>
    </row>
    <row r="47" spans="1:100" x14ac:dyDescent="0.25">
      <c r="A47" s="532"/>
      <c r="B47" s="533"/>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3"/>
      <c r="AK47" s="533"/>
      <c r="AL47" s="533"/>
      <c r="AM47" s="533"/>
      <c r="AN47" s="534"/>
    </row>
    <row r="48" spans="1:100" x14ac:dyDescent="0.25">
      <c r="A48" s="532"/>
      <c r="B48" s="533"/>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34"/>
    </row>
    <row r="49" spans="1:40" x14ac:dyDescent="0.25">
      <c r="A49" s="532"/>
      <c r="B49" s="533"/>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N49" s="534"/>
    </row>
    <row r="50" spans="1:40" x14ac:dyDescent="0.25">
      <c r="A50" s="532"/>
      <c r="B50" s="533"/>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N50" s="534"/>
    </row>
    <row r="51" spans="1:40" x14ac:dyDescent="0.25">
      <c r="A51" s="535"/>
      <c r="B51" s="536"/>
      <c r="C51" s="536"/>
      <c r="D51" s="536"/>
      <c r="E51" s="536"/>
      <c r="F51" s="536"/>
      <c r="G51" s="536"/>
      <c r="H51" s="536"/>
      <c r="I51" s="536"/>
      <c r="J51" s="536"/>
      <c r="K51" s="536"/>
      <c r="L51" s="536"/>
      <c r="M51" s="536"/>
      <c r="N51" s="536"/>
      <c r="O51" s="536"/>
      <c r="P51" s="536"/>
      <c r="Q51" s="536"/>
      <c r="R51" s="536"/>
      <c r="S51" s="536"/>
      <c r="T51" s="536"/>
      <c r="U51" s="536"/>
      <c r="V51" s="536"/>
      <c r="W51" s="536"/>
      <c r="X51" s="536"/>
      <c r="Y51" s="536"/>
      <c r="Z51" s="536"/>
      <c r="AA51" s="536"/>
      <c r="AB51" s="536"/>
      <c r="AC51" s="536"/>
      <c r="AD51" s="536"/>
      <c r="AE51" s="536"/>
      <c r="AF51" s="536"/>
      <c r="AG51" s="536"/>
      <c r="AH51" s="536"/>
      <c r="AI51" s="536"/>
      <c r="AJ51" s="536"/>
      <c r="AK51" s="536"/>
      <c r="AL51" s="536"/>
      <c r="AM51" s="536"/>
      <c r="AN51" s="537"/>
    </row>
    <row r="52" spans="1:40" x14ac:dyDescent="0.25">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row>
  </sheetData>
  <sheetProtection algorithmName="SHA-512" hashValue="y9ppB1fybgxwN7HIuO7GV6RIQ2DrjYcECWY6X5UAT8R+T03Dz1i7KFRFChw2n4fViwc7FCuthUWzHjDeliu14A==" saltValue="vZvfs0Wvili8t3aKf11tOw==" spinCount="100000" sheet="1" selectLockedCells="1"/>
  <mergeCells count="128">
    <mergeCell ref="P11:Q11"/>
    <mergeCell ref="AI21:AM22"/>
    <mergeCell ref="AC21:AG22"/>
    <mergeCell ref="V21:Z22"/>
    <mergeCell ref="P21:T22"/>
    <mergeCell ref="J21:N22"/>
    <mergeCell ref="AC23:AG23"/>
    <mergeCell ref="AI23:AM23"/>
    <mergeCell ref="Y14:Z14"/>
    <mergeCell ref="F13:H13"/>
    <mergeCell ref="F12:H12"/>
    <mergeCell ref="P12:Q12"/>
    <mergeCell ref="Y12:Z12"/>
    <mergeCell ref="S15:X15"/>
    <mergeCell ref="J14:O14"/>
    <mergeCell ref="S12:X12"/>
    <mergeCell ref="S13:X13"/>
    <mergeCell ref="S14:X14"/>
    <mergeCell ref="P13:Q13"/>
    <mergeCell ref="F15:H15"/>
    <mergeCell ref="F14:H14"/>
    <mergeCell ref="AC24:AG24"/>
    <mergeCell ref="AI24:AM24"/>
    <mergeCell ref="AI28:AM28"/>
    <mergeCell ref="AE2:AN3"/>
    <mergeCell ref="F24:H24"/>
    <mergeCell ref="J24:N24"/>
    <mergeCell ref="P24:T24"/>
    <mergeCell ref="V24:Z24"/>
    <mergeCell ref="F23:H23"/>
    <mergeCell ref="J23:N23"/>
    <mergeCell ref="V23:Z23"/>
    <mergeCell ref="P23:T23"/>
    <mergeCell ref="F11:H11"/>
    <mergeCell ref="F10:H10"/>
    <mergeCell ref="P10:Q10"/>
    <mergeCell ref="AI27:AM27"/>
    <mergeCell ref="F28:H28"/>
    <mergeCell ref="Y9:Z9"/>
    <mergeCell ref="Y10:Z10"/>
    <mergeCell ref="F9:H9"/>
    <mergeCell ref="F8:H8"/>
    <mergeCell ref="P8:Q8"/>
    <mergeCell ref="Y8:Z8"/>
    <mergeCell ref="S8:X8"/>
    <mergeCell ref="P30:T30"/>
    <mergeCell ref="AG35:AL35"/>
    <mergeCell ref="AG34:AL34"/>
    <mergeCell ref="AG33:AL33"/>
    <mergeCell ref="AC29:AG29"/>
    <mergeCell ref="AI29:AM29"/>
    <mergeCell ref="P29:T29"/>
    <mergeCell ref="V29:Z29"/>
    <mergeCell ref="AC30:AG30"/>
    <mergeCell ref="AI30:AM30"/>
    <mergeCell ref="V30:Z30"/>
    <mergeCell ref="F27:H27"/>
    <mergeCell ref="AG36:AL36"/>
    <mergeCell ref="F25:H25"/>
    <mergeCell ref="J25:N25"/>
    <mergeCell ref="P25:T25"/>
    <mergeCell ref="V25:Z25"/>
    <mergeCell ref="AC25:AG25"/>
    <mergeCell ref="AI25:AM25"/>
    <mergeCell ref="F26:H26"/>
    <mergeCell ref="J26:N26"/>
    <mergeCell ref="P26:T26"/>
    <mergeCell ref="V26:Z26"/>
    <mergeCell ref="AC26:AG26"/>
    <mergeCell ref="V27:Z27"/>
    <mergeCell ref="AC27:AG27"/>
    <mergeCell ref="F29:H29"/>
    <mergeCell ref="J29:N29"/>
    <mergeCell ref="J28:N28"/>
    <mergeCell ref="P28:T28"/>
    <mergeCell ref="V28:Z28"/>
    <mergeCell ref="AC28:AG28"/>
    <mergeCell ref="P27:T27"/>
    <mergeCell ref="F30:H30"/>
    <mergeCell ref="J30:N30"/>
    <mergeCell ref="BR35:BV35"/>
    <mergeCell ref="F21:H22"/>
    <mergeCell ref="A39:AN51"/>
    <mergeCell ref="AU35:AX35"/>
    <mergeCell ref="AB7:AM7"/>
    <mergeCell ref="P15:Q15"/>
    <mergeCell ref="P14:Q14"/>
    <mergeCell ref="Y13:Z13"/>
    <mergeCell ref="Y15:Z15"/>
    <mergeCell ref="J15:O15"/>
    <mergeCell ref="S9:X9"/>
    <mergeCell ref="S10:X10"/>
    <mergeCell ref="S11:X11"/>
    <mergeCell ref="P9:Q9"/>
    <mergeCell ref="J7:Q7"/>
    <mergeCell ref="S7:Z7"/>
    <mergeCell ref="J8:O8"/>
    <mergeCell ref="J9:O9"/>
    <mergeCell ref="J10:O10"/>
    <mergeCell ref="J11:O11"/>
    <mergeCell ref="J12:O12"/>
    <mergeCell ref="J13:O13"/>
    <mergeCell ref="Y11:Z11"/>
    <mergeCell ref="AI26:AM26"/>
    <mergeCell ref="BX35:CB35"/>
    <mergeCell ref="J27:N27"/>
    <mergeCell ref="AP2:CB2"/>
    <mergeCell ref="AZ36:BD36"/>
    <mergeCell ref="BF36:BJ36"/>
    <mergeCell ref="BL36:BP36"/>
    <mergeCell ref="BR36:BV36"/>
    <mergeCell ref="BX36:CB36"/>
    <mergeCell ref="AZ37:BD37"/>
    <mergeCell ref="BF37:BJ37"/>
    <mergeCell ref="BL37:BP37"/>
    <mergeCell ref="BR37:BV37"/>
    <mergeCell ref="BX37:CB37"/>
    <mergeCell ref="AU36:AX36"/>
    <mergeCell ref="AU37:AX37"/>
    <mergeCell ref="AQ4:CB7"/>
    <mergeCell ref="AZ34:BD34"/>
    <mergeCell ref="BF34:BJ34"/>
    <mergeCell ref="BL34:BP34"/>
    <mergeCell ref="BR34:BV34"/>
    <mergeCell ref="BX34:CB34"/>
    <mergeCell ref="AZ35:BD35"/>
    <mergeCell ref="BF35:BJ35"/>
    <mergeCell ref="BL35:BP35"/>
  </mergeCells>
  <printOptions horizontalCentered="1"/>
  <pageMargins left="0" right="0" top="0.5" bottom="0.5" header="0" footer="0"/>
  <pageSetup scale="87" fitToWidth="2" orientation="portrait" r:id="rId1"/>
  <headerFooter scaleWithDoc="0">
    <oddHeader>&amp;C&amp;"Arial Narrow,Bold"&amp;16METROPOLITAN WATER RECLAMATION DISTRICT OF GREATER CHICAGO</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38100</xdr:colOff>
                    <xdr:row>7</xdr:row>
                    <xdr:rowOff>0</xdr:rowOff>
                  </from>
                  <to>
                    <xdr:col>28</xdr:col>
                    <xdr:colOff>9525</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8</xdr:row>
                    <xdr:rowOff>0</xdr:rowOff>
                  </from>
                  <to>
                    <xdr:col>28</xdr:col>
                    <xdr:colOff>9525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38100</xdr:colOff>
                    <xdr:row>8</xdr:row>
                    <xdr:rowOff>228600</xdr:rowOff>
                  </from>
                  <to>
                    <xdr:col>28</xdr:col>
                    <xdr:colOff>9525</xdr:colOff>
                    <xdr:row>9</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38100</xdr:colOff>
                    <xdr:row>10</xdr:row>
                    <xdr:rowOff>0</xdr:rowOff>
                  </from>
                  <to>
                    <xdr:col>28</xdr:col>
                    <xdr:colOff>9525</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38100</xdr:colOff>
                    <xdr:row>11</xdr:row>
                    <xdr:rowOff>0</xdr:rowOff>
                  </from>
                  <to>
                    <xdr:col>28</xdr:col>
                    <xdr:colOff>9525</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38100</xdr:colOff>
                    <xdr:row>12</xdr:row>
                    <xdr:rowOff>0</xdr:rowOff>
                  </from>
                  <to>
                    <xdr:col>28</xdr:col>
                    <xdr:colOff>9525</xdr:colOff>
                    <xdr:row>13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38100</xdr:colOff>
                    <xdr:row>13</xdr:row>
                    <xdr:rowOff>0</xdr:rowOff>
                  </from>
                  <to>
                    <xdr:col>28</xdr:col>
                    <xdr:colOff>9525</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38100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142875</xdr:colOff>
                    <xdr:row>7</xdr:row>
                    <xdr:rowOff>9525</xdr:rowOff>
                  </from>
                  <to>
                    <xdr:col>31</xdr:col>
                    <xdr:colOff>171450</xdr:colOff>
                    <xdr:row>8</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142875</xdr:colOff>
                    <xdr:row>8</xdr:row>
                    <xdr:rowOff>9525</xdr:rowOff>
                  </from>
                  <to>
                    <xdr:col>31</xdr:col>
                    <xdr:colOff>171450</xdr:colOff>
                    <xdr:row>9</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30</xdr:col>
                    <xdr:colOff>142875</xdr:colOff>
                    <xdr:row>9</xdr:row>
                    <xdr:rowOff>9525</xdr:rowOff>
                  </from>
                  <to>
                    <xdr:col>31</xdr:col>
                    <xdr:colOff>171450</xdr:colOff>
                    <xdr:row>10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30</xdr:col>
                    <xdr:colOff>142875</xdr:colOff>
                    <xdr:row>10</xdr:row>
                    <xdr:rowOff>9525</xdr:rowOff>
                  </from>
                  <to>
                    <xdr:col>31</xdr:col>
                    <xdr:colOff>171450</xdr:colOff>
                    <xdr:row>11</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142875</xdr:colOff>
                    <xdr:row>11</xdr:row>
                    <xdr:rowOff>9525</xdr:rowOff>
                  </from>
                  <to>
                    <xdr:col>31</xdr:col>
                    <xdr:colOff>171450</xdr:colOff>
                    <xdr:row>12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30</xdr:col>
                    <xdr:colOff>142875</xdr:colOff>
                    <xdr:row>12</xdr:row>
                    <xdr:rowOff>9525</xdr:rowOff>
                  </from>
                  <to>
                    <xdr:col>31</xdr:col>
                    <xdr:colOff>171450</xdr:colOff>
                    <xdr:row>13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142875</xdr:colOff>
                    <xdr:row>13</xdr:row>
                    <xdr:rowOff>9525</xdr:rowOff>
                  </from>
                  <to>
                    <xdr:col>31</xdr:col>
                    <xdr:colOff>171450</xdr:colOff>
                    <xdr:row>14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133350</xdr:colOff>
                    <xdr:row>14</xdr:row>
                    <xdr:rowOff>9525</xdr:rowOff>
                  </from>
                  <to>
                    <xdr:col>31</xdr:col>
                    <xdr:colOff>161925</xdr:colOff>
                    <xdr:row>15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152400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33</xdr:col>
                    <xdr:colOff>152400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152400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33</xdr:col>
                    <xdr:colOff>152400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33</xdr:col>
                    <xdr:colOff>152400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33</xdr:col>
                    <xdr:colOff>152400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33</xdr:col>
                    <xdr:colOff>152400</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33</xdr:col>
                    <xdr:colOff>161925</xdr:colOff>
                    <xdr:row>14</xdr:row>
                    <xdr:rowOff>0</xdr:rowOff>
                  </from>
                  <to>
                    <xdr:col>35</xdr:col>
                    <xdr:colOff>9525</xdr:colOff>
                    <xdr:row>15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36</xdr:col>
                    <xdr:colOff>152400</xdr:colOff>
                    <xdr:row>7</xdr:row>
                    <xdr:rowOff>0</xdr:rowOff>
                  </from>
                  <to>
                    <xdr:col>38</xdr:col>
                    <xdr:colOff>0</xdr:colOff>
                    <xdr:row>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152400</xdr:colOff>
                    <xdr:row>8</xdr:row>
                    <xdr:rowOff>0</xdr:rowOff>
                  </from>
                  <to>
                    <xdr:col>38</xdr:col>
                    <xdr:colOff>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36</xdr:col>
                    <xdr:colOff>152400</xdr:colOff>
                    <xdr:row>9</xdr:row>
                    <xdr:rowOff>0</xdr:rowOff>
                  </from>
                  <to>
                    <xdr:col>38</xdr:col>
                    <xdr:colOff>0</xdr:colOff>
                    <xdr:row>10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152400</xdr:colOff>
                    <xdr:row>10</xdr:row>
                    <xdr:rowOff>0</xdr:rowOff>
                  </from>
                  <to>
                    <xdr:col>38</xdr:col>
                    <xdr:colOff>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152400</xdr:colOff>
                    <xdr:row>11</xdr:row>
                    <xdr:rowOff>0</xdr:rowOff>
                  </from>
                  <to>
                    <xdr:col>38</xdr:col>
                    <xdr:colOff>0</xdr:colOff>
                    <xdr:row>12</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152400</xdr:colOff>
                    <xdr:row>12</xdr:row>
                    <xdr:rowOff>0</xdr:rowOff>
                  </from>
                  <to>
                    <xdr:col>38</xdr:col>
                    <xdr:colOff>0</xdr:colOff>
                    <xdr:row>13</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152400</xdr:colOff>
                    <xdr:row>13</xdr:row>
                    <xdr:rowOff>0</xdr:rowOff>
                  </from>
                  <to>
                    <xdr:col>38</xdr:col>
                    <xdr:colOff>0</xdr:colOff>
                    <xdr:row>14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161925</xdr:colOff>
                    <xdr:row>14</xdr:row>
                    <xdr:rowOff>0</xdr:rowOff>
                  </from>
                  <to>
                    <xdr:col>38</xdr:col>
                    <xdr:colOff>9525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C54"/>
  <sheetViews>
    <sheetView showGridLines="0" view="pageBreakPreview" zoomScale="115" zoomScaleNormal="115" zoomScaleSheetLayoutView="115" workbookViewId="0">
      <selection activeCell="M17" sqref="M17:AA17"/>
    </sheetView>
  </sheetViews>
  <sheetFormatPr defaultColWidth="2.7109375" defaultRowHeight="15.75" x14ac:dyDescent="0.25"/>
  <cols>
    <col min="1" max="1" width="3.5703125" style="258" bestFit="1" customWidth="1"/>
    <col min="2" max="2" width="3.42578125" style="258" bestFit="1" customWidth="1"/>
    <col min="3" max="36" width="2.7109375" style="258"/>
    <col min="37" max="75" width="2.7109375" style="286"/>
    <col min="76" max="16384" width="2.7109375" style="285"/>
  </cols>
  <sheetData>
    <row r="1" spans="1:107" s="271" customFormat="1" ht="12" customHeight="1" x14ac:dyDescent="0.25">
      <c r="A1" s="266"/>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8"/>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70"/>
    </row>
    <row r="2" spans="1:107" s="271" customFormat="1" ht="12" customHeight="1" x14ac:dyDescent="0.25">
      <c r="A2" s="272" t="s">
        <v>56</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73" t="str">
        <f>"For the "&amp;'RD925 Form'!AJ49&amp;" Reporting Year"</f>
        <v>For the 2020 Reporting Year</v>
      </c>
      <c r="AK2" s="270"/>
      <c r="AL2" s="557" t="s">
        <v>223</v>
      </c>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57"/>
      <c r="BS2" s="557"/>
      <c r="BT2" s="557"/>
      <c r="BU2" s="557"/>
      <c r="BV2" s="557"/>
      <c r="BW2" s="274"/>
      <c r="BX2" s="275"/>
      <c r="BY2" s="275"/>
      <c r="BZ2" s="275"/>
    </row>
    <row r="3" spans="1:107" s="271" customFormat="1" ht="12" customHeight="1" x14ac:dyDescent="0.25">
      <c r="A3" s="272"/>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73"/>
      <c r="AK3" s="276"/>
      <c r="AL3" s="277"/>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0"/>
    </row>
    <row r="4" spans="1:107" s="271" customFormat="1" ht="20.100000000000001" customHeight="1" x14ac:dyDescent="0.3">
      <c r="A4" s="279" t="s">
        <v>101</v>
      </c>
      <c r="C4" s="280"/>
      <c r="D4" s="280"/>
      <c r="E4" s="280"/>
      <c r="F4" s="280"/>
      <c r="G4" s="280"/>
      <c r="H4" s="280"/>
      <c r="I4" s="280"/>
      <c r="J4" s="280"/>
      <c r="K4" s="280"/>
      <c r="L4" s="280"/>
      <c r="M4" s="280"/>
      <c r="N4" s="280"/>
      <c r="O4" s="280"/>
      <c r="P4" s="280"/>
      <c r="Q4" s="280"/>
      <c r="R4" s="280"/>
      <c r="S4" s="280"/>
      <c r="T4" s="280"/>
      <c r="U4" s="280"/>
      <c r="V4" s="280"/>
      <c r="W4" s="280"/>
      <c r="X4" s="280"/>
      <c r="Y4" s="281"/>
      <c r="Z4" s="281"/>
      <c r="AA4" s="281"/>
      <c r="AB4" s="281"/>
      <c r="AC4" s="282" t="s">
        <v>14</v>
      </c>
      <c r="AD4" s="570" t="str">
        <f>IF(AD10="","",SUM(AD10:AD46))</f>
        <v/>
      </c>
      <c r="AE4" s="570"/>
      <c r="AF4" s="570"/>
      <c r="AG4" s="570"/>
      <c r="AH4" s="570"/>
      <c r="AI4" s="570"/>
      <c r="AJ4" s="570"/>
      <c r="AK4" s="276"/>
      <c r="AL4" s="558" t="s">
        <v>225</v>
      </c>
      <c r="AM4" s="559"/>
      <c r="AN4" s="559"/>
      <c r="AO4" s="559"/>
      <c r="AP4" s="559"/>
      <c r="AQ4" s="559"/>
      <c r="AR4" s="559"/>
      <c r="AS4" s="559"/>
      <c r="AT4" s="559"/>
      <c r="AU4" s="559"/>
      <c r="AV4" s="559"/>
      <c r="AW4" s="559"/>
      <c r="AX4" s="559"/>
      <c r="AY4" s="559"/>
      <c r="AZ4" s="559"/>
      <c r="BA4" s="559"/>
      <c r="BB4" s="559"/>
      <c r="BC4" s="559"/>
      <c r="BD4" s="559"/>
      <c r="BE4" s="559"/>
      <c r="BF4" s="559"/>
      <c r="BG4" s="559"/>
      <c r="BH4" s="559"/>
      <c r="BI4" s="559"/>
      <c r="BJ4" s="559"/>
      <c r="BK4" s="559"/>
      <c r="BL4" s="559"/>
      <c r="BM4" s="559"/>
      <c r="BN4" s="559"/>
      <c r="BO4" s="559"/>
      <c r="BP4" s="559"/>
      <c r="BQ4" s="559"/>
      <c r="BR4" s="559"/>
      <c r="BS4" s="559"/>
      <c r="BT4" s="559"/>
      <c r="BU4" s="559"/>
      <c r="BV4" s="559"/>
      <c r="BW4" s="270"/>
    </row>
    <row r="5" spans="1:107" s="271" customFormat="1" ht="20.100000000000001" customHeight="1" x14ac:dyDescent="0.3">
      <c r="A5" s="279" t="s">
        <v>112</v>
      </c>
      <c r="C5" s="280"/>
      <c r="D5" s="280"/>
      <c r="E5" s="280"/>
      <c r="F5" s="280"/>
      <c r="G5" s="280"/>
      <c r="H5" s="280"/>
      <c r="I5" s="280"/>
      <c r="J5" s="281"/>
      <c r="K5" s="281"/>
      <c r="L5" s="281"/>
      <c r="M5" s="281"/>
      <c r="N5" s="281"/>
      <c r="O5" s="281"/>
      <c r="P5" s="281"/>
      <c r="Q5" s="281"/>
      <c r="R5" s="281"/>
      <c r="S5" s="281"/>
      <c r="T5" s="281"/>
      <c r="U5" s="281"/>
      <c r="V5" s="281"/>
      <c r="W5" s="281"/>
      <c r="X5" s="281"/>
      <c r="Y5" s="281"/>
      <c r="Z5" s="281"/>
      <c r="AA5" s="281"/>
      <c r="AB5" s="283" t="str">
        <f>"Multiply the line above by "&amp;'RD925 Form'!AI45</f>
        <v>Multiply the line above by 0.319</v>
      </c>
      <c r="AC5" s="282" t="s">
        <v>14</v>
      </c>
      <c r="AD5" s="568" t="str">
        <f>IFERROR(ROUND(AD4*'RD925 Form'!AI45,2),"")</f>
        <v/>
      </c>
      <c r="AE5" s="568"/>
      <c r="AF5" s="568"/>
      <c r="AG5" s="568"/>
      <c r="AH5" s="568"/>
      <c r="AI5" s="568"/>
      <c r="AJ5" s="568"/>
      <c r="AK5" s="276"/>
      <c r="AL5" s="559"/>
      <c r="AM5" s="559"/>
      <c r="AN5" s="559"/>
      <c r="AO5" s="559"/>
      <c r="AP5" s="559"/>
      <c r="AQ5" s="559"/>
      <c r="AR5" s="559"/>
      <c r="AS5" s="559"/>
      <c r="AT5" s="559"/>
      <c r="AU5" s="559"/>
      <c r="AV5" s="559"/>
      <c r="AW5" s="559"/>
      <c r="AX5" s="559"/>
      <c r="AY5" s="559"/>
      <c r="AZ5" s="559"/>
      <c r="BA5" s="559"/>
      <c r="BB5" s="559"/>
      <c r="BC5" s="559"/>
      <c r="BD5" s="559"/>
      <c r="BE5" s="559"/>
      <c r="BF5" s="559"/>
      <c r="BG5" s="559"/>
      <c r="BH5" s="559"/>
      <c r="BI5" s="559"/>
      <c r="BJ5" s="559"/>
      <c r="BK5" s="559"/>
      <c r="BL5" s="559"/>
      <c r="BM5" s="559"/>
      <c r="BN5" s="559"/>
      <c r="BO5" s="559"/>
      <c r="BP5" s="559"/>
      <c r="BQ5" s="559"/>
      <c r="BR5" s="559"/>
      <c r="BS5" s="559"/>
      <c r="BT5" s="559"/>
      <c r="BU5" s="559"/>
      <c r="BV5" s="559"/>
      <c r="BW5" s="270"/>
      <c r="BZ5" s="284"/>
      <c r="CA5" s="284"/>
      <c r="CB5" s="284"/>
      <c r="CC5" s="284"/>
      <c r="CD5" s="284"/>
      <c r="CE5" s="284"/>
      <c r="CF5" s="284"/>
      <c r="CG5" s="284"/>
      <c r="CH5" s="284"/>
      <c r="CI5" s="284"/>
      <c r="CJ5" s="284"/>
      <c r="CK5" s="284"/>
      <c r="CL5" s="284"/>
      <c r="CM5" s="284"/>
      <c r="CN5" s="284"/>
      <c r="CO5" s="284"/>
      <c r="CP5" s="284"/>
      <c r="CQ5" s="284"/>
      <c r="CR5" s="284"/>
      <c r="CS5" s="284"/>
      <c r="CT5" s="284"/>
      <c r="CU5" s="284"/>
      <c r="CV5" s="284"/>
      <c r="CW5" s="284"/>
      <c r="CX5" s="284"/>
      <c r="CY5" s="284"/>
      <c r="CZ5" s="284"/>
      <c r="DA5" s="284"/>
      <c r="DB5" s="284"/>
      <c r="DC5" s="284"/>
    </row>
    <row r="6" spans="1:107" ht="12" customHeight="1" x14ac:dyDescent="0.25">
      <c r="A6" s="285"/>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287"/>
      <c r="BN6" s="287"/>
      <c r="BO6" s="287"/>
      <c r="BP6" s="287"/>
      <c r="BQ6" s="287"/>
      <c r="BR6" s="287"/>
      <c r="BS6" s="287"/>
      <c r="BT6" s="287"/>
      <c r="BU6" s="287"/>
      <c r="BV6" s="287"/>
      <c r="BZ6" s="284"/>
      <c r="CA6" s="284"/>
      <c r="CB6" s="284"/>
      <c r="CC6" s="284"/>
      <c r="CD6" s="284"/>
      <c r="CH6" s="284"/>
      <c r="CI6" s="284"/>
      <c r="CJ6" s="284"/>
      <c r="CK6" s="284"/>
      <c r="CL6" s="284"/>
      <c r="CM6" s="284"/>
      <c r="CN6" s="284"/>
      <c r="CO6" s="284"/>
      <c r="CP6" s="284"/>
      <c r="CQ6" s="284"/>
      <c r="CR6" s="284"/>
      <c r="CS6" s="284"/>
      <c r="CT6" s="284"/>
      <c r="CU6" s="284"/>
      <c r="CV6" s="284"/>
      <c r="CW6" s="284"/>
      <c r="CX6" s="284"/>
      <c r="CY6" s="284"/>
      <c r="CZ6" s="284"/>
      <c r="DA6" s="284"/>
      <c r="DB6" s="284"/>
      <c r="DC6" s="284"/>
    </row>
    <row r="7" spans="1:107" x14ac:dyDescent="0.25">
      <c r="A7" s="279" t="str">
        <f>'RD925 Form'!AJ49-1&amp;" Second Installment Property Taxes Paid to Metro Water Reclamation District"</f>
        <v>2019 Second Installment Property Taxes Paid to Metro Water Reclamation District</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L7" s="287"/>
      <c r="AM7" s="287"/>
      <c r="AN7" s="288"/>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287"/>
      <c r="BN7" s="287"/>
      <c r="BO7" s="287"/>
      <c r="BP7" s="287"/>
      <c r="BQ7" s="287"/>
      <c r="BR7" s="287"/>
      <c r="BS7" s="287"/>
      <c r="BT7" s="287"/>
      <c r="BU7" s="287"/>
      <c r="BV7" s="287"/>
      <c r="CH7" s="284"/>
      <c r="CI7" s="284"/>
      <c r="CJ7" s="284"/>
      <c r="CK7" s="284"/>
      <c r="CL7" s="284"/>
      <c r="CM7" s="284"/>
      <c r="CN7" s="284"/>
      <c r="CO7" s="284"/>
      <c r="CP7" s="284"/>
      <c r="CQ7" s="284"/>
      <c r="CR7" s="284"/>
      <c r="CS7" s="284"/>
      <c r="CT7" s="284"/>
      <c r="CU7" s="284"/>
      <c r="CV7" s="284"/>
      <c r="CW7" s="284"/>
      <c r="CX7" s="284"/>
      <c r="CY7" s="284"/>
      <c r="CZ7" s="284"/>
      <c r="DA7" s="284"/>
      <c r="DB7" s="284"/>
      <c r="DC7" s="284"/>
    </row>
    <row r="8" spans="1:107" x14ac:dyDescent="0.25">
      <c r="A8" s="279"/>
      <c r="B8" s="565" t="s">
        <v>69</v>
      </c>
      <c r="C8" s="565"/>
      <c r="D8" s="565"/>
      <c r="E8" s="565"/>
      <c r="F8" s="569"/>
      <c r="G8" s="569"/>
      <c r="H8" s="569"/>
      <c r="I8" s="569"/>
      <c r="J8" s="569"/>
      <c r="K8" s="569"/>
      <c r="L8" s="569"/>
      <c r="M8" s="565" t="s">
        <v>70</v>
      </c>
      <c r="N8" s="566"/>
      <c r="O8" s="566"/>
      <c r="P8" s="566"/>
      <c r="Q8" s="566"/>
      <c r="R8" s="566"/>
      <c r="S8" s="566"/>
      <c r="T8" s="566"/>
      <c r="U8" s="566"/>
      <c r="V8" s="566"/>
      <c r="W8" s="566"/>
      <c r="X8" s="566"/>
      <c r="Y8" s="566"/>
      <c r="Z8" s="566"/>
      <c r="AA8" s="566"/>
      <c r="AB8" s="286"/>
      <c r="AC8" s="565" t="s">
        <v>71</v>
      </c>
      <c r="AD8" s="566"/>
      <c r="AE8" s="566"/>
      <c r="AF8" s="566"/>
      <c r="AG8" s="566"/>
      <c r="AH8" s="566"/>
      <c r="AI8" s="566"/>
      <c r="AJ8" s="566"/>
      <c r="AL8" s="287"/>
      <c r="AM8" s="287"/>
      <c r="AN8" s="288"/>
      <c r="AO8" s="287"/>
      <c r="AP8" s="287"/>
      <c r="AQ8" s="287"/>
      <c r="AR8" s="287"/>
      <c r="AS8" s="287"/>
      <c r="AT8" s="287"/>
      <c r="AU8" s="287"/>
      <c r="AV8" s="287"/>
      <c r="AW8" s="287"/>
      <c r="AX8" s="287"/>
      <c r="AY8" s="287"/>
      <c r="AZ8" s="287"/>
      <c r="BA8" s="287"/>
      <c r="BB8" s="287"/>
      <c r="BC8" s="287"/>
      <c r="BD8" s="287"/>
      <c r="BE8" s="287"/>
      <c r="BF8" s="287"/>
      <c r="BG8" s="287"/>
      <c r="BH8" s="287"/>
      <c r="BI8" s="287"/>
      <c r="BJ8" s="287"/>
      <c r="BK8" s="287"/>
      <c r="BL8" s="287"/>
      <c r="BM8" s="287"/>
      <c r="BN8" s="287"/>
      <c r="BO8" s="287"/>
      <c r="BP8" s="287"/>
      <c r="BQ8" s="287"/>
      <c r="BR8" s="287"/>
      <c r="BS8" s="287"/>
      <c r="BT8" s="287"/>
      <c r="BU8" s="287"/>
      <c r="BV8" s="287"/>
      <c r="CB8" s="284"/>
      <c r="CC8" s="284"/>
      <c r="CD8" s="284"/>
      <c r="CE8" s="284"/>
      <c r="CF8" s="284"/>
      <c r="CG8" s="284"/>
    </row>
    <row r="9" spans="1:107" ht="15.75" customHeight="1" x14ac:dyDescent="0.25">
      <c r="A9" s="285"/>
      <c r="B9" s="565"/>
      <c r="C9" s="565"/>
      <c r="D9" s="565"/>
      <c r="E9" s="565"/>
      <c r="F9" s="569"/>
      <c r="G9" s="569"/>
      <c r="H9" s="569"/>
      <c r="I9" s="569"/>
      <c r="J9" s="569"/>
      <c r="K9" s="569"/>
      <c r="L9" s="569"/>
      <c r="M9" s="566"/>
      <c r="N9" s="566"/>
      <c r="O9" s="566"/>
      <c r="P9" s="566"/>
      <c r="Q9" s="566"/>
      <c r="R9" s="566"/>
      <c r="S9" s="566"/>
      <c r="T9" s="566"/>
      <c r="U9" s="566"/>
      <c r="V9" s="566"/>
      <c r="W9" s="566"/>
      <c r="X9" s="566"/>
      <c r="Y9" s="566"/>
      <c r="Z9" s="566"/>
      <c r="AA9" s="566"/>
      <c r="AB9" s="289"/>
      <c r="AC9" s="566"/>
      <c r="AD9" s="566"/>
      <c r="AE9" s="566"/>
      <c r="AF9" s="566"/>
      <c r="AG9" s="566"/>
      <c r="AH9" s="566"/>
      <c r="AI9" s="566"/>
      <c r="AJ9" s="566"/>
      <c r="AK9" s="289"/>
      <c r="AL9" s="290" t="s">
        <v>167</v>
      </c>
      <c r="AM9" s="288"/>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91"/>
      <c r="BP9" s="291"/>
      <c r="BQ9" s="291"/>
      <c r="BR9" s="291"/>
      <c r="BS9" s="291"/>
      <c r="BT9" s="291"/>
      <c r="BU9" s="291"/>
      <c r="BV9" s="291"/>
      <c r="CB9" s="284"/>
      <c r="CC9" s="284"/>
      <c r="CD9" s="284"/>
      <c r="CE9" s="284"/>
      <c r="CF9" s="284"/>
      <c r="CG9" s="284"/>
    </row>
    <row r="10" spans="1:107" ht="15.95" customHeight="1" x14ac:dyDescent="0.25">
      <c r="A10" s="259">
        <v>1</v>
      </c>
      <c r="B10" s="567"/>
      <c r="C10" s="567"/>
      <c r="D10" s="567"/>
      <c r="E10" s="567"/>
      <c r="F10" s="567"/>
      <c r="G10" s="567"/>
      <c r="H10" s="567"/>
      <c r="I10" s="567"/>
      <c r="J10" s="567"/>
      <c r="K10" s="567"/>
      <c r="L10" s="260"/>
      <c r="M10" s="493"/>
      <c r="N10" s="493"/>
      <c r="O10" s="493"/>
      <c r="P10" s="493"/>
      <c r="Q10" s="493"/>
      <c r="R10" s="493"/>
      <c r="S10" s="493"/>
      <c r="T10" s="493"/>
      <c r="U10" s="493"/>
      <c r="V10" s="493"/>
      <c r="W10" s="493"/>
      <c r="X10" s="493"/>
      <c r="Y10" s="493"/>
      <c r="Z10" s="493"/>
      <c r="AA10" s="493"/>
      <c r="AB10" s="292"/>
      <c r="AC10" s="342" t="s">
        <v>14</v>
      </c>
      <c r="AD10" s="564"/>
      <c r="AE10" s="564"/>
      <c r="AF10" s="564"/>
      <c r="AG10" s="564"/>
      <c r="AH10" s="564"/>
      <c r="AI10" s="564"/>
      <c r="AJ10" s="564"/>
      <c r="AK10" s="292"/>
      <c r="AL10" s="293" t="s">
        <v>62</v>
      </c>
      <c r="AM10" s="288" t="s">
        <v>74</v>
      </c>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row>
    <row r="11" spans="1:107" ht="15.95" customHeight="1" x14ac:dyDescent="0.25">
      <c r="A11" s="261">
        <f>A10+1</f>
        <v>2</v>
      </c>
      <c r="B11" s="567"/>
      <c r="C11" s="567"/>
      <c r="D11" s="567"/>
      <c r="E11" s="567"/>
      <c r="F11" s="567"/>
      <c r="G11" s="567"/>
      <c r="H11" s="567"/>
      <c r="I11" s="567"/>
      <c r="J11" s="567"/>
      <c r="K11" s="567"/>
      <c r="L11" s="260"/>
      <c r="M11" s="450"/>
      <c r="N11" s="450"/>
      <c r="O11" s="450"/>
      <c r="P11" s="450"/>
      <c r="Q11" s="450"/>
      <c r="R11" s="450"/>
      <c r="S11" s="450"/>
      <c r="T11" s="450"/>
      <c r="U11" s="450"/>
      <c r="V11" s="450"/>
      <c r="W11" s="450"/>
      <c r="X11" s="450"/>
      <c r="Y11" s="450"/>
      <c r="Z11" s="450"/>
      <c r="AA11" s="450"/>
      <c r="AB11" s="292"/>
      <c r="AC11" s="342" t="s">
        <v>14</v>
      </c>
      <c r="AD11" s="564"/>
      <c r="AE11" s="564"/>
      <c r="AF11" s="564"/>
      <c r="AG11" s="564"/>
      <c r="AH11" s="564"/>
      <c r="AI11" s="564"/>
      <c r="AJ11" s="564"/>
      <c r="AK11" s="292"/>
      <c r="AL11" s="293"/>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row>
    <row r="12" spans="1:107" ht="15.95" customHeight="1" x14ac:dyDescent="0.25">
      <c r="A12" s="261">
        <f t="shared" ref="A12:A39" si="0">A11+1</f>
        <v>3</v>
      </c>
      <c r="B12" s="567"/>
      <c r="C12" s="567"/>
      <c r="D12" s="567"/>
      <c r="E12" s="567"/>
      <c r="F12" s="567"/>
      <c r="G12" s="567"/>
      <c r="H12" s="567"/>
      <c r="I12" s="567"/>
      <c r="J12" s="567"/>
      <c r="K12" s="567"/>
      <c r="L12" s="260"/>
      <c r="M12" s="450"/>
      <c r="N12" s="450"/>
      <c r="O12" s="450"/>
      <c r="P12" s="450"/>
      <c r="Q12" s="450"/>
      <c r="R12" s="450"/>
      <c r="S12" s="450"/>
      <c r="T12" s="450"/>
      <c r="U12" s="450"/>
      <c r="V12" s="450"/>
      <c r="W12" s="450"/>
      <c r="X12" s="450"/>
      <c r="Y12" s="450"/>
      <c r="Z12" s="450"/>
      <c r="AA12" s="450"/>
      <c r="AB12" s="292"/>
      <c r="AC12" s="342" t="s">
        <v>14</v>
      </c>
      <c r="AD12" s="564"/>
      <c r="AE12" s="564"/>
      <c r="AF12" s="564"/>
      <c r="AG12" s="564"/>
      <c r="AH12" s="564"/>
      <c r="AI12" s="564"/>
      <c r="AJ12" s="564"/>
      <c r="AK12" s="292"/>
      <c r="AL12" s="290" t="s">
        <v>168</v>
      </c>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row>
    <row r="13" spans="1:107" ht="15.95" customHeight="1" x14ac:dyDescent="0.25">
      <c r="A13" s="261">
        <f t="shared" si="0"/>
        <v>4</v>
      </c>
      <c r="B13" s="567"/>
      <c r="C13" s="567"/>
      <c r="D13" s="567"/>
      <c r="E13" s="567"/>
      <c r="F13" s="567"/>
      <c r="G13" s="567"/>
      <c r="H13" s="567"/>
      <c r="I13" s="567"/>
      <c r="J13" s="567"/>
      <c r="K13" s="567"/>
      <c r="L13" s="260"/>
      <c r="M13" s="450"/>
      <c r="N13" s="450"/>
      <c r="O13" s="450"/>
      <c r="P13" s="450"/>
      <c r="Q13" s="450"/>
      <c r="R13" s="450"/>
      <c r="S13" s="450"/>
      <c r="T13" s="450"/>
      <c r="U13" s="450"/>
      <c r="V13" s="450"/>
      <c r="W13" s="450"/>
      <c r="X13" s="450"/>
      <c r="Y13" s="450"/>
      <c r="Z13" s="450"/>
      <c r="AA13" s="450"/>
      <c r="AB13" s="292"/>
      <c r="AC13" s="342" t="s">
        <v>14</v>
      </c>
      <c r="AD13" s="564"/>
      <c r="AE13" s="564"/>
      <c r="AF13" s="564"/>
      <c r="AG13" s="564"/>
      <c r="AH13" s="564"/>
      <c r="AI13" s="564"/>
      <c r="AJ13" s="564"/>
      <c r="AK13" s="292"/>
      <c r="AL13" s="293" t="s">
        <v>62</v>
      </c>
      <c r="AM13" s="288" t="str">
        <f>"Total Ad Valorem Tax Credit = Total Second Installment Property Taxes Paid to MWRD x "&amp;'RD925 Form'!AI45&amp;"."</f>
        <v>Total Ad Valorem Tax Credit = Total Second Installment Property Taxes Paid to MWRD x 0.319.</v>
      </c>
      <c r="AN13" s="287"/>
      <c r="AO13" s="287"/>
      <c r="AP13" s="287"/>
      <c r="AQ13" s="287"/>
      <c r="AR13" s="287"/>
      <c r="AS13" s="287"/>
      <c r="AT13" s="287"/>
      <c r="AU13" s="287"/>
      <c r="AV13" s="287"/>
      <c r="AW13" s="287"/>
      <c r="AX13" s="287"/>
      <c r="AY13" s="287"/>
      <c r="AZ13" s="287"/>
      <c r="BA13" s="287"/>
      <c r="BB13" s="287"/>
      <c r="BC13" s="287"/>
      <c r="BD13" s="287"/>
      <c r="BE13" s="287"/>
      <c r="BF13" s="287"/>
      <c r="BG13" s="287"/>
      <c r="BH13" s="287"/>
      <c r="BI13" s="287"/>
      <c r="BJ13" s="287"/>
      <c r="BK13" s="287"/>
      <c r="BL13" s="287"/>
      <c r="BM13" s="287"/>
      <c r="BN13" s="287"/>
      <c r="BO13" s="287"/>
      <c r="BP13" s="287"/>
      <c r="BQ13" s="287"/>
      <c r="BR13" s="287"/>
      <c r="BS13" s="287"/>
      <c r="BT13" s="287"/>
      <c r="BU13" s="287"/>
      <c r="BV13" s="287"/>
    </row>
    <row r="14" spans="1:107" ht="15.95" customHeight="1" x14ac:dyDescent="0.25">
      <c r="A14" s="261">
        <f t="shared" si="0"/>
        <v>5</v>
      </c>
      <c r="B14" s="567"/>
      <c r="C14" s="567"/>
      <c r="D14" s="567"/>
      <c r="E14" s="567"/>
      <c r="F14" s="567"/>
      <c r="G14" s="567"/>
      <c r="H14" s="567"/>
      <c r="I14" s="567"/>
      <c r="J14" s="567"/>
      <c r="K14" s="567"/>
      <c r="L14" s="260"/>
      <c r="M14" s="450"/>
      <c r="N14" s="450"/>
      <c r="O14" s="450"/>
      <c r="P14" s="450"/>
      <c r="Q14" s="450"/>
      <c r="R14" s="450"/>
      <c r="S14" s="450"/>
      <c r="T14" s="450"/>
      <c r="U14" s="450"/>
      <c r="V14" s="450"/>
      <c r="W14" s="450"/>
      <c r="X14" s="450"/>
      <c r="Y14" s="450"/>
      <c r="Z14" s="450"/>
      <c r="AA14" s="450"/>
      <c r="AB14" s="292"/>
      <c r="AC14" s="342" t="s">
        <v>14</v>
      </c>
      <c r="AD14" s="564"/>
      <c r="AE14" s="564"/>
      <c r="AF14" s="564"/>
      <c r="AG14" s="564"/>
      <c r="AH14" s="564"/>
      <c r="AI14" s="564"/>
      <c r="AJ14" s="564"/>
      <c r="AK14" s="292"/>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7"/>
      <c r="BS14" s="287"/>
      <c r="BT14" s="287"/>
      <c r="BU14" s="287"/>
      <c r="BV14" s="287"/>
    </row>
    <row r="15" spans="1:107" ht="15.95" customHeight="1" x14ac:dyDescent="0.25">
      <c r="A15" s="261">
        <f t="shared" si="0"/>
        <v>6</v>
      </c>
      <c r="B15" s="567"/>
      <c r="C15" s="567"/>
      <c r="D15" s="567"/>
      <c r="E15" s="567"/>
      <c r="F15" s="567"/>
      <c r="G15" s="567"/>
      <c r="H15" s="567"/>
      <c r="I15" s="567"/>
      <c r="J15" s="567"/>
      <c r="K15" s="567"/>
      <c r="L15" s="260"/>
      <c r="M15" s="450"/>
      <c r="N15" s="450"/>
      <c r="O15" s="450"/>
      <c r="P15" s="450"/>
      <c r="Q15" s="450"/>
      <c r="R15" s="450"/>
      <c r="S15" s="450"/>
      <c r="T15" s="450"/>
      <c r="U15" s="450"/>
      <c r="V15" s="450"/>
      <c r="W15" s="450"/>
      <c r="X15" s="450"/>
      <c r="Y15" s="450"/>
      <c r="Z15" s="450"/>
      <c r="AA15" s="450"/>
      <c r="AB15" s="292"/>
      <c r="AC15" s="342" t="s">
        <v>14</v>
      </c>
      <c r="AD15" s="564"/>
      <c r="AE15" s="564"/>
      <c r="AF15" s="564"/>
      <c r="AG15" s="564"/>
      <c r="AH15" s="564"/>
      <c r="AI15" s="564"/>
      <c r="AJ15" s="564"/>
      <c r="AK15" s="292"/>
      <c r="AL15" s="290" t="s">
        <v>66</v>
      </c>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row>
    <row r="16" spans="1:107" ht="15.95" customHeight="1" x14ac:dyDescent="0.25">
      <c r="A16" s="261">
        <f t="shared" si="0"/>
        <v>7</v>
      </c>
      <c r="B16" s="567"/>
      <c r="C16" s="567"/>
      <c r="D16" s="567"/>
      <c r="E16" s="567"/>
      <c r="F16" s="567"/>
      <c r="G16" s="567"/>
      <c r="H16" s="567"/>
      <c r="I16" s="567"/>
      <c r="J16" s="567"/>
      <c r="K16" s="567"/>
      <c r="L16" s="260"/>
      <c r="M16" s="450"/>
      <c r="N16" s="450"/>
      <c r="O16" s="450"/>
      <c r="P16" s="450"/>
      <c r="Q16" s="450"/>
      <c r="R16" s="450"/>
      <c r="S16" s="450"/>
      <c r="T16" s="450"/>
      <c r="U16" s="450"/>
      <c r="V16" s="450"/>
      <c r="W16" s="450"/>
      <c r="X16" s="450"/>
      <c r="Y16" s="450"/>
      <c r="Z16" s="450"/>
      <c r="AA16" s="450"/>
      <c r="AB16" s="292"/>
      <c r="AC16" s="342" t="s">
        <v>14</v>
      </c>
      <c r="AD16" s="564"/>
      <c r="AE16" s="564"/>
      <c r="AF16" s="564"/>
      <c r="AG16" s="564"/>
      <c r="AH16" s="564"/>
      <c r="AI16" s="564"/>
      <c r="AJ16" s="564"/>
      <c r="AK16" s="292"/>
      <c r="AL16" s="293" t="s">
        <v>62</v>
      </c>
      <c r="AM16" s="555" t="s">
        <v>258</v>
      </c>
      <c r="AN16" s="555"/>
      <c r="AO16" s="555"/>
      <c r="AP16" s="555"/>
      <c r="AQ16" s="555"/>
      <c r="AR16" s="555"/>
      <c r="AS16" s="555"/>
      <c r="AT16" s="555"/>
      <c r="AU16" s="555"/>
      <c r="AV16" s="555"/>
      <c r="AW16" s="555"/>
      <c r="AX16" s="555"/>
      <c r="AY16" s="555"/>
      <c r="AZ16" s="555"/>
      <c r="BA16" s="555"/>
      <c r="BB16" s="555"/>
      <c r="BC16" s="555"/>
      <c r="BD16" s="555"/>
      <c r="BE16" s="555"/>
      <c r="BF16" s="555"/>
      <c r="BG16" s="555"/>
      <c r="BH16" s="555"/>
      <c r="BI16" s="555"/>
      <c r="BJ16" s="555"/>
      <c r="BK16" s="555"/>
      <c r="BL16" s="555"/>
      <c r="BM16" s="555"/>
      <c r="BN16" s="555"/>
      <c r="BO16" s="555"/>
      <c r="BP16" s="555"/>
      <c r="BQ16" s="555"/>
      <c r="BR16" s="555"/>
      <c r="BS16" s="555"/>
      <c r="BT16" s="555"/>
      <c r="BU16" s="555"/>
      <c r="BV16" s="555"/>
    </row>
    <row r="17" spans="1:75" ht="15.95" customHeight="1" x14ac:dyDescent="0.25">
      <c r="A17" s="261">
        <f t="shared" si="0"/>
        <v>8</v>
      </c>
      <c r="B17" s="560"/>
      <c r="C17" s="560"/>
      <c r="D17" s="560"/>
      <c r="E17" s="560"/>
      <c r="F17" s="560"/>
      <c r="G17" s="560"/>
      <c r="H17" s="560"/>
      <c r="I17" s="560"/>
      <c r="J17" s="560"/>
      <c r="K17" s="560"/>
      <c r="L17" s="262"/>
      <c r="M17" s="561"/>
      <c r="N17" s="561"/>
      <c r="O17" s="561"/>
      <c r="P17" s="561"/>
      <c r="Q17" s="561"/>
      <c r="R17" s="561"/>
      <c r="S17" s="561"/>
      <c r="T17" s="561"/>
      <c r="U17" s="561"/>
      <c r="V17" s="561"/>
      <c r="W17" s="561"/>
      <c r="X17" s="561"/>
      <c r="Y17" s="561"/>
      <c r="Z17" s="561"/>
      <c r="AA17" s="561"/>
      <c r="AB17" s="349"/>
      <c r="AC17" s="350" t="s">
        <v>14</v>
      </c>
      <c r="AD17" s="563"/>
      <c r="AE17" s="563"/>
      <c r="AF17" s="563"/>
      <c r="AG17" s="563"/>
      <c r="AH17" s="563"/>
      <c r="AI17" s="563"/>
      <c r="AJ17" s="563"/>
      <c r="AK17" s="292"/>
      <c r="AL17" s="287"/>
      <c r="AM17" s="555"/>
      <c r="AN17" s="555"/>
      <c r="AO17" s="555"/>
      <c r="AP17" s="555"/>
      <c r="AQ17" s="555"/>
      <c r="AR17" s="555"/>
      <c r="AS17" s="555"/>
      <c r="AT17" s="555"/>
      <c r="AU17" s="555"/>
      <c r="AV17" s="555"/>
      <c r="AW17" s="555"/>
      <c r="AX17" s="555"/>
      <c r="AY17" s="555"/>
      <c r="AZ17" s="555"/>
      <c r="BA17" s="555"/>
      <c r="BB17" s="555"/>
      <c r="BC17" s="555"/>
      <c r="BD17" s="555"/>
      <c r="BE17" s="555"/>
      <c r="BF17" s="555"/>
      <c r="BG17" s="555"/>
      <c r="BH17" s="555"/>
      <c r="BI17" s="555"/>
      <c r="BJ17" s="555"/>
      <c r="BK17" s="555"/>
      <c r="BL17" s="555"/>
      <c r="BM17" s="555"/>
      <c r="BN17" s="555"/>
      <c r="BO17" s="555"/>
      <c r="BP17" s="555"/>
      <c r="BQ17" s="555"/>
      <c r="BR17" s="555"/>
      <c r="BS17" s="555"/>
      <c r="BT17" s="555"/>
      <c r="BU17" s="555"/>
      <c r="BV17" s="555"/>
    </row>
    <row r="18" spans="1:75" ht="15.95" customHeight="1" x14ac:dyDescent="0.25">
      <c r="A18" s="261">
        <f t="shared" si="0"/>
        <v>9</v>
      </c>
      <c r="B18" s="560"/>
      <c r="C18" s="560"/>
      <c r="D18" s="560"/>
      <c r="E18" s="560"/>
      <c r="F18" s="560"/>
      <c r="G18" s="560"/>
      <c r="H18" s="560"/>
      <c r="I18" s="560"/>
      <c r="J18" s="560"/>
      <c r="K18" s="560"/>
      <c r="L18" s="262"/>
      <c r="M18" s="561"/>
      <c r="N18" s="561"/>
      <c r="O18" s="561"/>
      <c r="P18" s="561"/>
      <c r="Q18" s="561"/>
      <c r="R18" s="561"/>
      <c r="S18" s="561"/>
      <c r="T18" s="561"/>
      <c r="U18" s="561"/>
      <c r="V18" s="561"/>
      <c r="W18" s="561"/>
      <c r="X18" s="561"/>
      <c r="Y18" s="561"/>
      <c r="Z18" s="561"/>
      <c r="AA18" s="561"/>
      <c r="AB18" s="349"/>
      <c r="AC18" s="350" t="s">
        <v>14</v>
      </c>
      <c r="AD18" s="563"/>
      <c r="AE18" s="563"/>
      <c r="AF18" s="563"/>
      <c r="AG18" s="563"/>
      <c r="AH18" s="563"/>
      <c r="AI18" s="563"/>
      <c r="AJ18" s="563"/>
      <c r="AK18" s="292"/>
      <c r="AL18" s="287"/>
      <c r="AM18" s="554" t="s">
        <v>72</v>
      </c>
      <c r="AN18" s="554"/>
      <c r="AO18" s="554"/>
      <c r="AP18" s="554"/>
      <c r="AQ18" s="554"/>
      <c r="AR18" s="554"/>
      <c r="AS18" s="554"/>
      <c r="AT18" s="554"/>
      <c r="AU18" s="554"/>
      <c r="AV18" s="554"/>
      <c r="AW18" s="554"/>
      <c r="AX18" s="554"/>
      <c r="AY18" s="554"/>
      <c r="AZ18" s="554"/>
      <c r="BA18" s="554"/>
      <c r="BB18" s="554"/>
      <c r="BC18" s="554"/>
      <c r="BD18" s="554"/>
      <c r="BE18" s="554"/>
      <c r="BF18" s="554"/>
      <c r="BG18" s="554"/>
      <c r="BH18" s="554"/>
      <c r="BI18" s="554"/>
      <c r="BJ18" s="554"/>
      <c r="BK18" s="554"/>
      <c r="BL18" s="554"/>
      <c r="BM18" s="554"/>
      <c r="BN18" s="554"/>
      <c r="BO18" s="554"/>
      <c r="BP18" s="554"/>
      <c r="BQ18" s="554"/>
      <c r="BR18" s="554"/>
      <c r="BS18" s="554"/>
      <c r="BT18" s="554"/>
      <c r="BU18" s="554"/>
      <c r="BV18" s="554"/>
    </row>
    <row r="19" spans="1:75" ht="15.95" customHeight="1" x14ac:dyDescent="0.25">
      <c r="A19" s="261">
        <f t="shared" si="0"/>
        <v>10</v>
      </c>
      <c r="B19" s="560"/>
      <c r="C19" s="560"/>
      <c r="D19" s="560"/>
      <c r="E19" s="560"/>
      <c r="F19" s="560"/>
      <c r="G19" s="560"/>
      <c r="H19" s="560"/>
      <c r="I19" s="560"/>
      <c r="J19" s="560"/>
      <c r="K19" s="560"/>
      <c r="L19" s="262"/>
      <c r="M19" s="561"/>
      <c r="N19" s="561"/>
      <c r="O19" s="561"/>
      <c r="P19" s="561"/>
      <c r="Q19" s="561"/>
      <c r="R19" s="561"/>
      <c r="S19" s="561"/>
      <c r="T19" s="561"/>
      <c r="U19" s="561"/>
      <c r="V19" s="561"/>
      <c r="W19" s="561"/>
      <c r="X19" s="561"/>
      <c r="Y19" s="561"/>
      <c r="Z19" s="561"/>
      <c r="AA19" s="561"/>
      <c r="AB19" s="349"/>
      <c r="AC19" s="350" t="s">
        <v>14</v>
      </c>
      <c r="AD19" s="563"/>
      <c r="AE19" s="563"/>
      <c r="AF19" s="563"/>
      <c r="AG19" s="563"/>
      <c r="AH19" s="563"/>
      <c r="AI19" s="563"/>
      <c r="AJ19" s="563"/>
      <c r="AK19" s="292"/>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K19" s="287"/>
      <c r="BL19" s="287"/>
      <c r="BM19" s="287"/>
      <c r="BN19" s="287"/>
      <c r="BO19" s="287"/>
      <c r="BP19" s="287"/>
      <c r="BQ19" s="287"/>
      <c r="BR19" s="287"/>
      <c r="BS19" s="287"/>
      <c r="BT19" s="287"/>
      <c r="BU19" s="287"/>
      <c r="BV19" s="287"/>
    </row>
    <row r="20" spans="1:75" ht="15.95" customHeight="1" x14ac:dyDescent="0.25">
      <c r="A20" s="261">
        <f t="shared" si="0"/>
        <v>11</v>
      </c>
      <c r="B20" s="560"/>
      <c r="C20" s="560"/>
      <c r="D20" s="560"/>
      <c r="E20" s="560"/>
      <c r="F20" s="560"/>
      <c r="G20" s="560"/>
      <c r="H20" s="560"/>
      <c r="I20" s="560"/>
      <c r="J20" s="560"/>
      <c r="K20" s="560"/>
      <c r="L20" s="262"/>
      <c r="M20" s="561"/>
      <c r="N20" s="561"/>
      <c r="O20" s="561"/>
      <c r="P20" s="561"/>
      <c r="Q20" s="561"/>
      <c r="R20" s="561"/>
      <c r="S20" s="561"/>
      <c r="T20" s="561"/>
      <c r="U20" s="561"/>
      <c r="V20" s="561"/>
      <c r="W20" s="561"/>
      <c r="X20" s="561"/>
      <c r="Y20" s="561"/>
      <c r="Z20" s="561"/>
      <c r="AA20" s="561"/>
      <c r="AB20" s="349"/>
      <c r="AC20" s="350" t="s">
        <v>14</v>
      </c>
      <c r="AD20" s="563"/>
      <c r="AE20" s="563"/>
      <c r="AF20" s="563"/>
      <c r="AG20" s="563"/>
      <c r="AH20" s="563"/>
      <c r="AI20" s="563"/>
      <c r="AJ20" s="563"/>
      <c r="AK20" s="292"/>
      <c r="AL20" s="290" t="s">
        <v>67</v>
      </c>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row>
    <row r="21" spans="1:75" ht="15.95" customHeight="1" x14ac:dyDescent="0.25">
      <c r="A21" s="261">
        <f t="shared" si="0"/>
        <v>12</v>
      </c>
      <c r="B21" s="560"/>
      <c r="C21" s="560"/>
      <c r="D21" s="560"/>
      <c r="E21" s="560"/>
      <c r="F21" s="560"/>
      <c r="G21" s="560"/>
      <c r="H21" s="560"/>
      <c r="I21" s="560"/>
      <c r="J21" s="560"/>
      <c r="K21" s="560"/>
      <c r="L21" s="262"/>
      <c r="M21" s="561"/>
      <c r="N21" s="561"/>
      <c r="O21" s="561"/>
      <c r="P21" s="561"/>
      <c r="Q21" s="561"/>
      <c r="R21" s="561"/>
      <c r="S21" s="561"/>
      <c r="T21" s="561"/>
      <c r="U21" s="561"/>
      <c r="V21" s="561"/>
      <c r="W21" s="561"/>
      <c r="X21" s="561"/>
      <c r="Y21" s="561"/>
      <c r="Z21" s="561"/>
      <c r="AA21" s="561"/>
      <c r="AB21" s="349"/>
      <c r="AC21" s="350" t="s">
        <v>14</v>
      </c>
      <c r="AD21" s="563"/>
      <c r="AE21" s="563"/>
      <c r="AF21" s="563"/>
      <c r="AG21" s="563"/>
      <c r="AH21" s="563"/>
      <c r="AI21" s="563"/>
      <c r="AJ21" s="563"/>
      <c r="AK21" s="292"/>
      <c r="AL21" s="293" t="s">
        <v>62</v>
      </c>
      <c r="AM21" s="556" t="s">
        <v>227</v>
      </c>
      <c r="AN21" s="556"/>
      <c r="AO21" s="556"/>
      <c r="AP21" s="556"/>
      <c r="AQ21" s="556"/>
      <c r="AR21" s="556"/>
      <c r="AS21" s="556"/>
      <c r="AT21" s="556"/>
      <c r="AU21" s="556"/>
      <c r="AV21" s="556"/>
      <c r="AW21" s="556"/>
      <c r="AX21" s="556"/>
      <c r="AY21" s="556"/>
      <c r="AZ21" s="556"/>
      <c r="BA21" s="556"/>
      <c r="BB21" s="556"/>
      <c r="BC21" s="556"/>
      <c r="BD21" s="556"/>
      <c r="BE21" s="556"/>
      <c r="BF21" s="556"/>
      <c r="BG21" s="556"/>
      <c r="BH21" s="556"/>
      <c r="BI21" s="556"/>
      <c r="BJ21" s="556"/>
      <c r="BK21" s="556"/>
      <c r="BL21" s="556"/>
      <c r="BM21" s="556"/>
      <c r="BN21" s="556"/>
      <c r="BO21" s="556"/>
      <c r="BP21" s="556"/>
      <c r="BQ21" s="556"/>
      <c r="BR21" s="556"/>
      <c r="BS21" s="556"/>
      <c r="BT21" s="556"/>
      <c r="BU21" s="556"/>
      <c r="BV21" s="556"/>
    </row>
    <row r="22" spans="1:75" ht="15.95" customHeight="1" x14ac:dyDescent="0.25">
      <c r="A22" s="261">
        <f t="shared" si="0"/>
        <v>13</v>
      </c>
      <c r="B22" s="560"/>
      <c r="C22" s="560"/>
      <c r="D22" s="560"/>
      <c r="E22" s="560"/>
      <c r="F22" s="560"/>
      <c r="G22" s="560"/>
      <c r="H22" s="560"/>
      <c r="I22" s="560"/>
      <c r="J22" s="560"/>
      <c r="K22" s="560"/>
      <c r="L22" s="262"/>
      <c r="M22" s="561"/>
      <c r="N22" s="561"/>
      <c r="O22" s="561"/>
      <c r="P22" s="561"/>
      <c r="Q22" s="561"/>
      <c r="R22" s="561"/>
      <c r="S22" s="561"/>
      <c r="T22" s="561"/>
      <c r="U22" s="561"/>
      <c r="V22" s="561"/>
      <c r="W22" s="561"/>
      <c r="X22" s="561"/>
      <c r="Y22" s="561"/>
      <c r="Z22" s="561"/>
      <c r="AA22" s="561"/>
      <c r="AB22" s="349"/>
      <c r="AC22" s="350" t="s">
        <v>14</v>
      </c>
      <c r="AD22" s="563"/>
      <c r="AE22" s="563"/>
      <c r="AF22" s="563"/>
      <c r="AG22" s="563"/>
      <c r="AH22" s="563"/>
      <c r="AI22" s="563"/>
      <c r="AJ22" s="563"/>
      <c r="AK22" s="292"/>
      <c r="AL22" s="288"/>
      <c r="AM22" s="556"/>
      <c r="AN22" s="556"/>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6"/>
      <c r="BN22" s="556"/>
      <c r="BO22" s="556"/>
      <c r="BP22" s="556"/>
      <c r="BQ22" s="556"/>
      <c r="BR22" s="556"/>
      <c r="BS22" s="556"/>
      <c r="BT22" s="556"/>
      <c r="BU22" s="556"/>
      <c r="BV22" s="556"/>
    </row>
    <row r="23" spans="1:75" ht="15.95" customHeight="1" x14ac:dyDescent="0.25">
      <c r="A23" s="261">
        <f t="shared" si="0"/>
        <v>14</v>
      </c>
      <c r="B23" s="560"/>
      <c r="C23" s="560"/>
      <c r="D23" s="560"/>
      <c r="E23" s="560"/>
      <c r="F23" s="560"/>
      <c r="G23" s="560"/>
      <c r="H23" s="560"/>
      <c r="I23" s="560"/>
      <c r="J23" s="560"/>
      <c r="K23" s="560"/>
      <c r="L23" s="262"/>
      <c r="M23" s="561"/>
      <c r="N23" s="561"/>
      <c r="O23" s="561"/>
      <c r="P23" s="561"/>
      <c r="Q23" s="561"/>
      <c r="R23" s="561"/>
      <c r="S23" s="561"/>
      <c r="T23" s="561"/>
      <c r="U23" s="561"/>
      <c r="V23" s="561"/>
      <c r="W23" s="561"/>
      <c r="X23" s="561"/>
      <c r="Y23" s="561"/>
      <c r="Z23" s="561"/>
      <c r="AA23" s="561"/>
      <c r="AB23" s="349"/>
      <c r="AC23" s="350" t="s">
        <v>14</v>
      </c>
      <c r="AD23" s="563"/>
      <c r="AE23" s="563"/>
      <c r="AF23" s="563"/>
      <c r="AG23" s="563"/>
      <c r="AH23" s="563"/>
      <c r="AI23" s="563"/>
      <c r="AJ23" s="563"/>
      <c r="AK23" s="292"/>
      <c r="AL23" s="288"/>
      <c r="AM23" s="556"/>
      <c r="AN23" s="556"/>
      <c r="AO23" s="556"/>
      <c r="AP23" s="556"/>
      <c r="AQ23" s="556"/>
      <c r="AR23" s="556"/>
      <c r="AS23" s="556"/>
      <c r="AT23" s="556"/>
      <c r="AU23" s="556"/>
      <c r="AV23" s="556"/>
      <c r="AW23" s="556"/>
      <c r="AX23" s="556"/>
      <c r="AY23" s="556"/>
      <c r="AZ23" s="556"/>
      <c r="BA23" s="556"/>
      <c r="BB23" s="556"/>
      <c r="BC23" s="556"/>
      <c r="BD23" s="556"/>
      <c r="BE23" s="556"/>
      <c r="BF23" s="556"/>
      <c r="BG23" s="556"/>
      <c r="BH23" s="556"/>
      <c r="BI23" s="556"/>
      <c r="BJ23" s="556"/>
      <c r="BK23" s="556"/>
      <c r="BL23" s="556"/>
      <c r="BM23" s="556"/>
      <c r="BN23" s="556"/>
      <c r="BO23" s="556"/>
      <c r="BP23" s="556"/>
      <c r="BQ23" s="556"/>
      <c r="BR23" s="556"/>
      <c r="BS23" s="556"/>
      <c r="BT23" s="556"/>
      <c r="BU23" s="556"/>
      <c r="BV23" s="556"/>
    </row>
    <row r="24" spans="1:75" ht="15.95" customHeight="1" x14ac:dyDescent="0.25">
      <c r="A24" s="261">
        <f t="shared" si="0"/>
        <v>15</v>
      </c>
      <c r="B24" s="560"/>
      <c r="C24" s="560"/>
      <c r="D24" s="560"/>
      <c r="E24" s="560"/>
      <c r="F24" s="560"/>
      <c r="G24" s="560"/>
      <c r="H24" s="560"/>
      <c r="I24" s="560"/>
      <c r="J24" s="560"/>
      <c r="K24" s="560"/>
      <c r="L24" s="262"/>
      <c r="M24" s="561"/>
      <c r="N24" s="561"/>
      <c r="O24" s="561"/>
      <c r="P24" s="561"/>
      <c r="Q24" s="561"/>
      <c r="R24" s="561"/>
      <c r="S24" s="561"/>
      <c r="T24" s="561"/>
      <c r="U24" s="561"/>
      <c r="V24" s="561"/>
      <c r="W24" s="561"/>
      <c r="X24" s="561"/>
      <c r="Y24" s="561"/>
      <c r="Z24" s="561"/>
      <c r="AA24" s="561"/>
      <c r="AB24" s="349"/>
      <c r="AC24" s="350" t="s">
        <v>14</v>
      </c>
      <c r="AD24" s="563"/>
      <c r="AE24" s="563"/>
      <c r="AF24" s="563"/>
      <c r="AG24" s="563"/>
      <c r="AH24" s="563"/>
      <c r="AI24" s="563"/>
      <c r="AJ24" s="563"/>
      <c r="AK24" s="292"/>
      <c r="AL24" s="288"/>
      <c r="AM24" s="556"/>
      <c r="AN24" s="556"/>
      <c r="AO24" s="556"/>
      <c r="AP24" s="556"/>
      <c r="AQ24" s="556"/>
      <c r="AR24" s="556"/>
      <c r="AS24" s="556"/>
      <c r="AT24" s="556"/>
      <c r="AU24" s="556"/>
      <c r="AV24" s="556"/>
      <c r="AW24" s="556"/>
      <c r="AX24" s="556"/>
      <c r="AY24" s="556"/>
      <c r="AZ24" s="556"/>
      <c r="BA24" s="556"/>
      <c r="BB24" s="556"/>
      <c r="BC24" s="556"/>
      <c r="BD24" s="556"/>
      <c r="BE24" s="556"/>
      <c r="BF24" s="556"/>
      <c r="BG24" s="556"/>
      <c r="BH24" s="556"/>
      <c r="BI24" s="556"/>
      <c r="BJ24" s="556"/>
      <c r="BK24" s="556"/>
      <c r="BL24" s="556"/>
      <c r="BM24" s="556"/>
      <c r="BN24" s="556"/>
      <c r="BO24" s="556"/>
      <c r="BP24" s="556"/>
      <c r="BQ24" s="556"/>
      <c r="BR24" s="556"/>
      <c r="BS24" s="556"/>
      <c r="BT24" s="556"/>
      <c r="BU24" s="556"/>
      <c r="BV24" s="556"/>
    </row>
    <row r="25" spans="1:75" ht="15.95" customHeight="1" x14ac:dyDescent="0.25">
      <c r="A25" s="261">
        <f t="shared" si="0"/>
        <v>16</v>
      </c>
      <c r="B25" s="560"/>
      <c r="C25" s="560"/>
      <c r="D25" s="560"/>
      <c r="E25" s="560"/>
      <c r="F25" s="560"/>
      <c r="G25" s="560"/>
      <c r="H25" s="560"/>
      <c r="I25" s="560"/>
      <c r="J25" s="560"/>
      <c r="K25" s="560"/>
      <c r="L25" s="262"/>
      <c r="M25" s="561"/>
      <c r="N25" s="561"/>
      <c r="O25" s="561"/>
      <c r="P25" s="561"/>
      <c r="Q25" s="561"/>
      <c r="R25" s="561"/>
      <c r="S25" s="561"/>
      <c r="T25" s="561"/>
      <c r="U25" s="561"/>
      <c r="V25" s="561"/>
      <c r="W25" s="561"/>
      <c r="X25" s="561"/>
      <c r="Y25" s="561"/>
      <c r="Z25" s="561"/>
      <c r="AA25" s="561"/>
      <c r="AB25" s="349"/>
      <c r="AC25" s="350" t="s">
        <v>14</v>
      </c>
      <c r="AD25" s="563"/>
      <c r="AE25" s="563"/>
      <c r="AF25" s="563"/>
      <c r="AG25" s="563"/>
      <c r="AH25" s="563"/>
      <c r="AI25" s="563"/>
      <c r="AJ25" s="563"/>
      <c r="AK25" s="292"/>
      <c r="AL25" s="293" t="s">
        <v>62</v>
      </c>
      <c r="AM25" s="556" t="s">
        <v>73</v>
      </c>
      <c r="AN25" s="556"/>
      <c r="AO25" s="556"/>
      <c r="AP25" s="556"/>
      <c r="AQ25" s="556"/>
      <c r="AR25" s="556"/>
      <c r="AS25" s="556"/>
      <c r="AT25" s="556"/>
      <c r="AU25" s="556"/>
      <c r="AV25" s="556"/>
      <c r="AW25" s="556"/>
      <c r="AX25" s="556"/>
      <c r="AY25" s="556"/>
      <c r="AZ25" s="556"/>
      <c r="BA25" s="556"/>
      <c r="BB25" s="556"/>
      <c r="BC25" s="556"/>
      <c r="BD25" s="556"/>
      <c r="BE25" s="556"/>
      <c r="BF25" s="556"/>
      <c r="BG25" s="556"/>
      <c r="BH25" s="556"/>
      <c r="BI25" s="556"/>
      <c r="BJ25" s="556"/>
      <c r="BK25" s="556"/>
      <c r="BL25" s="556"/>
      <c r="BM25" s="556"/>
      <c r="BN25" s="556"/>
      <c r="BO25" s="556"/>
      <c r="BP25" s="556"/>
      <c r="BQ25" s="556"/>
      <c r="BR25" s="556"/>
      <c r="BS25" s="556"/>
      <c r="BT25" s="556"/>
      <c r="BU25" s="556"/>
      <c r="BV25" s="556"/>
    </row>
    <row r="26" spans="1:75" ht="15.95" customHeight="1" x14ac:dyDescent="0.25">
      <c r="A26" s="261">
        <f t="shared" si="0"/>
        <v>17</v>
      </c>
      <c r="B26" s="560"/>
      <c r="C26" s="560"/>
      <c r="D26" s="560"/>
      <c r="E26" s="560"/>
      <c r="F26" s="560"/>
      <c r="G26" s="560"/>
      <c r="H26" s="560"/>
      <c r="I26" s="560"/>
      <c r="J26" s="560"/>
      <c r="K26" s="560"/>
      <c r="L26" s="262"/>
      <c r="M26" s="561"/>
      <c r="N26" s="561"/>
      <c r="O26" s="561"/>
      <c r="P26" s="561"/>
      <c r="Q26" s="561"/>
      <c r="R26" s="561"/>
      <c r="S26" s="561"/>
      <c r="T26" s="561"/>
      <c r="U26" s="561"/>
      <c r="V26" s="561"/>
      <c r="W26" s="561"/>
      <c r="X26" s="561"/>
      <c r="Y26" s="561"/>
      <c r="Z26" s="561"/>
      <c r="AA26" s="561"/>
      <c r="AB26" s="349"/>
      <c r="AC26" s="350" t="s">
        <v>14</v>
      </c>
      <c r="AD26" s="563"/>
      <c r="AE26" s="563"/>
      <c r="AF26" s="563"/>
      <c r="AG26" s="563"/>
      <c r="AH26" s="563"/>
      <c r="AI26" s="563"/>
      <c r="AJ26" s="563"/>
      <c r="AK26" s="292"/>
      <c r="AL26" s="288"/>
      <c r="AM26" s="556"/>
      <c r="AN26" s="556"/>
      <c r="AO26" s="556"/>
      <c r="AP26" s="556"/>
      <c r="AQ26" s="556"/>
      <c r="AR26" s="556"/>
      <c r="AS26" s="556"/>
      <c r="AT26" s="556"/>
      <c r="AU26" s="556"/>
      <c r="AV26" s="556"/>
      <c r="AW26" s="556"/>
      <c r="AX26" s="556"/>
      <c r="AY26" s="556"/>
      <c r="AZ26" s="556"/>
      <c r="BA26" s="556"/>
      <c r="BB26" s="556"/>
      <c r="BC26" s="556"/>
      <c r="BD26" s="556"/>
      <c r="BE26" s="556"/>
      <c r="BF26" s="556"/>
      <c r="BG26" s="556"/>
      <c r="BH26" s="556"/>
      <c r="BI26" s="556"/>
      <c r="BJ26" s="556"/>
      <c r="BK26" s="556"/>
      <c r="BL26" s="556"/>
      <c r="BM26" s="556"/>
      <c r="BN26" s="556"/>
      <c r="BO26" s="556"/>
      <c r="BP26" s="556"/>
      <c r="BQ26" s="556"/>
      <c r="BR26" s="556"/>
      <c r="BS26" s="556"/>
      <c r="BT26" s="556"/>
      <c r="BU26" s="556"/>
      <c r="BV26" s="556"/>
    </row>
    <row r="27" spans="1:75" ht="15.95" customHeight="1" x14ac:dyDescent="0.25">
      <c r="A27" s="261">
        <f t="shared" si="0"/>
        <v>18</v>
      </c>
      <c r="B27" s="560"/>
      <c r="C27" s="560"/>
      <c r="D27" s="560"/>
      <c r="E27" s="560"/>
      <c r="F27" s="560"/>
      <c r="G27" s="560"/>
      <c r="H27" s="560"/>
      <c r="I27" s="560"/>
      <c r="J27" s="560"/>
      <c r="K27" s="560"/>
      <c r="L27" s="262"/>
      <c r="M27" s="561"/>
      <c r="N27" s="561"/>
      <c r="O27" s="561"/>
      <c r="P27" s="561"/>
      <c r="Q27" s="561"/>
      <c r="R27" s="561"/>
      <c r="S27" s="561"/>
      <c r="T27" s="561"/>
      <c r="U27" s="561"/>
      <c r="V27" s="561"/>
      <c r="W27" s="561"/>
      <c r="X27" s="561"/>
      <c r="Y27" s="561"/>
      <c r="Z27" s="561"/>
      <c r="AA27" s="561"/>
      <c r="AB27" s="349"/>
      <c r="AC27" s="350" t="s">
        <v>14</v>
      </c>
      <c r="AD27" s="563"/>
      <c r="AE27" s="563"/>
      <c r="AF27" s="563"/>
      <c r="AG27" s="563"/>
      <c r="AH27" s="563"/>
      <c r="AI27" s="563"/>
      <c r="AJ27" s="563"/>
      <c r="AK27" s="292"/>
      <c r="AL27" s="287"/>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7"/>
      <c r="BL27" s="287"/>
      <c r="BM27" s="287"/>
      <c r="BN27" s="287"/>
      <c r="BO27" s="287"/>
      <c r="BP27" s="287"/>
      <c r="BQ27" s="287"/>
      <c r="BR27" s="287"/>
      <c r="BS27" s="287"/>
      <c r="BT27" s="287"/>
      <c r="BU27" s="287"/>
      <c r="BV27" s="287"/>
    </row>
    <row r="28" spans="1:75" ht="15.95" customHeight="1" x14ac:dyDescent="0.25">
      <c r="A28" s="261">
        <f t="shared" si="0"/>
        <v>19</v>
      </c>
      <c r="B28" s="560"/>
      <c r="C28" s="560"/>
      <c r="D28" s="560"/>
      <c r="E28" s="560"/>
      <c r="F28" s="560"/>
      <c r="G28" s="560"/>
      <c r="H28" s="560"/>
      <c r="I28" s="560"/>
      <c r="J28" s="560"/>
      <c r="K28" s="560"/>
      <c r="L28" s="262"/>
      <c r="M28" s="561"/>
      <c r="N28" s="561"/>
      <c r="O28" s="561"/>
      <c r="P28" s="561"/>
      <c r="Q28" s="561"/>
      <c r="R28" s="561"/>
      <c r="S28" s="561"/>
      <c r="T28" s="561"/>
      <c r="U28" s="561"/>
      <c r="V28" s="561"/>
      <c r="W28" s="561"/>
      <c r="X28" s="561"/>
      <c r="Y28" s="561"/>
      <c r="Z28" s="561"/>
      <c r="AA28" s="561"/>
      <c r="AB28" s="349"/>
      <c r="AC28" s="350" t="s">
        <v>14</v>
      </c>
      <c r="AD28" s="563"/>
      <c r="AE28" s="563"/>
      <c r="AF28" s="563"/>
      <c r="AG28" s="563"/>
      <c r="AH28" s="563"/>
      <c r="AI28" s="563"/>
      <c r="AJ28" s="563"/>
      <c r="AK28" s="292"/>
      <c r="AL28" s="290" t="s">
        <v>68</v>
      </c>
      <c r="AM28" s="287"/>
      <c r="AN28" s="287"/>
      <c r="AO28" s="287"/>
      <c r="AP28" s="287"/>
      <c r="AQ28" s="287"/>
      <c r="AR28" s="287"/>
      <c r="AS28" s="287"/>
      <c r="AT28" s="287"/>
      <c r="AU28" s="287"/>
      <c r="AV28" s="287"/>
      <c r="AW28" s="287"/>
      <c r="AX28" s="287"/>
      <c r="AY28" s="287"/>
      <c r="AZ28" s="287"/>
      <c r="BA28" s="287"/>
      <c r="BB28" s="287"/>
      <c r="BC28" s="287"/>
      <c r="BD28" s="287"/>
      <c r="BE28" s="287"/>
      <c r="BF28" s="287"/>
      <c r="BG28" s="287"/>
      <c r="BH28" s="287"/>
      <c r="BI28" s="287"/>
      <c r="BJ28" s="287"/>
      <c r="BK28" s="287"/>
      <c r="BL28" s="287"/>
      <c r="BM28" s="287"/>
      <c r="BN28" s="287"/>
      <c r="BO28" s="287"/>
      <c r="BP28" s="287"/>
      <c r="BQ28" s="287"/>
      <c r="BR28" s="287"/>
      <c r="BS28" s="287"/>
      <c r="BT28" s="287"/>
      <c r="BU28" s="287"/>
      <c r="BV28" s="287"/>
    </row>
    <row r="29" spans="1:75" ht="15.95" customHeight="1" x14ac:dyDescent="0.25">
      <c r="A29" s="261">
        <f t="shared" si="0"/>
        <v>20</v>
      </c>
      <c r="B29" s="560"/>
      <c r="C29" s="560"/>
      <c r="D29" s="560"/>
      <c r="E29" s="560"/>
      <c r="F29" s="560"/>
      <c r="G29" s="560"/>
      <c r="H29" s="560"/>
      <c r="I29" s="560"/>
      <c r="J29" s="560"/>
      <c r="K29" s="560"/>
      <c r="L29" s="262"/>
      <c r="M29" s="561"/>
      <c r="N29" s="561"/>
      <c r="O29" s="561"/>
      <c r="P29" s="561"/>
      <c r="Q29" s="561"/>
      <c r="R29" s="561"/>
      <c r="S29" s="561"/>
      <c r="T29" s="561"/>
      <c r="U29" s="561"/>
      <c r="V29" s="561"/>
      <c r="W29" s="561"/>
      <c r="X29" s="561"/>
      <c r="Y29" s="561"/>
      <c r="Z29" s="561"/>
      <c r="AA29" s="561"/>
      <c r="AB29" s="349"/>
      <c r="AC29" s="350" t="s">
        <v>14</v>
      </c>
      <c r="AD29" s="562"/>
      <c r="AE29" s="562"/>
      <c r="AF29" s="562"/>
      <c r="AG29" s="562"/>
      <c r="AH29" s="562"/>
      <c r="AI29" s="562"/>
      <c r="AJ29" s="562"/>
      <c r="AK29" s="292"/>
      <c r="AL29" s="293" t="s">
        <v>62</v>
      </c>
      <c r="AM29" s="288" t="str">
        <f>"Find the line on your tax bill that states “Metro Water Reclamation District” under Miscellaneous Taxes and record "&amp;'RD925 Form'!AJ49-1&amp;" tax."</f>
        <v>Find the line on your tax bill that states “Metro Water Reclamation District” under Miscellaneous Taxes and record 2019 tax.</v>
      </c>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row>
    <row r="30" spans="1:75" ht="15.95" customHeight="1" x14ac:dyDescent="0.25">
      <c r="A30" s="261">
        <f t="shared" si="0"/>
        <v>21</v>
      </c>
      <c r="B30" s="560"/>
      <c r="C30" s="560"/>
      <c r="D30" s="560"/>
      <c r="E30" s="560"/>
      <c r="F30" s="560"/>
      <c r="G30" s="560"/>
      <c r="H30" s="560"/>
      <c r="I30" s="560"/>
      <c r="J30" s="560"/>
      <c r="K30" s="560"/>
      <c r="L30" s="262"/>
      <c r="M30" s="561"/>
      <c r="N30" s="561"/>
      <c r="O30" s="561"/>
      <c r="P30" s="561"/>
      <c r="Q30" s="561"/>
      <c r="R30" s="561"/>
      <c r="S30" s="561"/>
      <c r="T30" s="561"/>
      <c r="U30" s="561"/>
      <c r="V30" s="561"/>
      <c r="W30" s="561"/>
      <c r="X30" s="561"/>
      <c r="Y30" s="561"/>
      <c r="Z30" s="561"/>
      <c r="AA30" s="561"/>
      <c r="AB30" s="349"/>
      <c r="AC30" s="350" t="s">
        <v>14</v>
      </c>
      <c r="AD30" s="562"/>
      <c r="AE30" s="562"/>
      <c r="AF30" s="562"/>
      <c r="AG30" s="562"/>
      <c r="AH30" s="562"/>
      <c r="AI30" s="562"/>
      <c r="AJ30" s="562"/>
      <c r="AK30" s="292"/>
      <c r="AL30" s="293" t="s">
        <v>62</v>
      </c>
      <c r="AM30" s="556" t="s">
        <v>226</v>
      </c>
      <c r="AN30" s="556"/>
      <c r="AO30" s="556"/>
      <c r="AP30" s="556"/>
      <c r="AQ30" s="556"/>
      <c r="AR30" s="556"/>
      <c r="AS30" s="556"/>
      <c r="AT30" s="556"/>
      <c r="AU30" s="556"/>
      <c r="AV30" s="556"/>
      <c r="AW30" s="556"/>
      <c r="AX30" s="556"/>
      <c r="AY30" s="556"/>
      <c r="AZ30" s="556"/>
      <c r="BA30" s="556"/>
      <c r="BB30" s="556"/>
      <c r="BC30" s="556"/>
      <c r="BD30" s="556"/>
      <c r="BE30" s="556"/>
      <c r="BF30" s="556"/>
      <c r="BG30" s="556"/>
      <c r="BH30" s="556"/>
      <c r="BI30" s="556"/>
      <c r="BJ30" s="556"/>
      <c r="BK30" s="556"/>
      <c r="BL30" s="556"/>
      <c r="BM30" s="556"/>
      <c r="BN30" s="556"/>
      <c r="BO30" s="556"/>
      <c r="BP30" s="556"/>
      <c r="BQ30" s="556"/>
      <c r="BR30" s="556"/>
      <c r="BS30" s="556"/>
      <c r="BT30" s="556"/>
      <c r="BU30" s="556"/>
      <c r="BV30" s="556"/>
    </row>
    <row r="31" spans="1:75" ht="15.95" customHeight="1" x14ac:dyDescent="0.25">
      <c r="A31" s="261">
        <f t="shared" si="0"/>
        <v>22</v>
      </c>
      <c r="B31" s="560"/>
      <c r="C31" s="560"/>
      <c r="D31" s="560"/>
      <c r="E31" s="560"/>
      <c r="F31" s="560"/>
      <c r="G31" s="560"/>
      <c r="H31" s="560"/>
      <c r="I31" s="560"/>
      <c r="J31" s="560"/>
      <c r="K31" s="560"/>
      <c r="L31" s="262"/>
      <c r="M31" s="561"/>
      <c r="N31" s="561"/>
      <c r="O31" s="561"/>
      <c r="P31" s="561"/>
      <c r="Q31" s="561"/>
      <c r="R31" s="561"/>
      <c r="S31" s="561"/>
      <c r="T31" s="561"/>
      <c r="U31" s="561"/>
      <c r="V31" s="561"/>
      <c r="W31" s="561"/>
      <c r="X31" s="561"/>
      <c r="Y31" s="561"/>
      <c r="Z31" s="561"/>
      <c r="AA31" s="561"/>
      <c r="AB31" s="349"/>
      <c r="AC31" s="350" t="s">
        <v>14</v>
      </c>
      <c r="AD31" s="562"/>
      <c r="AE31" s="562"/>
      <c r="AF31" s="562"/>
      <c r="AG31" s="562"/>
      <c r="AH31" s="562"/>
      <c r="AI31" s="562"/>
      <c r="AJ31" s="562"/>
      <c r="AK31" s="294"/>
      <c r="AL31" s="288"/>
      <c r="AM31" s="556"/>
      <c r="AN31" s="556"/>
      <c r="AO31" s="556"/>
      <c r="AP31" s="556"/>
      <c r="AQ31" s="556"/>
      <c r="AR31" s="556"/>
      <c r="AS31" s="556"/>
      <c r="AT31" s="556"/>
      <c r="AU31" s="556"/>
      <c r="AV31" s="556"/>
      <c r="AW31" s="556"/>
      <c r="AX31" s="556"/>
      <c r="AY31" s="556"/>
      <c r="AZ31" s="556"/>
      <c r="BA31" s="556"/>
      <c r="BB31" s="556"/>
      <c r="BC31" s="556"/>
      <c r="BD31" s="556"/>
      <c r="BE31" s="556"/>
      <c r="BF31" s="556"/>
      <c r="BG31" s="556"/>
      <c r="BH31" s="556"/>
      <c r="BI31" s="556"/>
      <c r="BJ31" s="556"/>
      <c r="BK31" s="556"/>
      <c r="BL31" s="556"/>
      <c r="BM31" s="556"/>
      <c r="BN31" s="556"/>
      <c r="BO31" s="556"/>
      <c r="BP31" s="556"/>
      <c r="BQ31" s="556"/>
      <c r="BR31" s="556"/>
      <c r="BS31" s="556"/>
      <c r="BT31" s="556"/>
      <c r="BU31" s="556"/>
      <c r="BV31" s="556"/>
    </row>
    <row r="32" spans="1:75" s="295" customFormat="1" ht="15.95" customHeight="1" x14ac:dyDescent="0.25">
      <c r="A32" s="261">
        <f t="shared" si="0"/>
        <v>23</v>
      </c>
      <c r="B32" s="560"/>
      <c r="C32" s="560"/>
      <c r="D32" s="560"/>
      <c r="E32" s="560"/>
      <c r="F32" s="560"/>
      <c r="G32" s="560"/>
      <c r="H32" s="560"/>
      <c r="I32" s="560"/>
      <c r="J32" s="560"/>
      <c r="K32" s="560"/>
      <c r="L32" s="262"/>
      <c r="M32" s="561"/>
      <c r="N32" s="561"/>
      <c r="O32" s="561"/>
      <c r="P32" s="561"/>
      <c r="Q32" s="561"/>
      <c r="R32" s="561"/>
      <c r="S32" s="561"/>
      <c r="T32" s="561"/>
      <c r="U32" s="561"/>
      <c r="V32" s="561"/>
      <c r="W32" s="561"/>
      <c r="X32" s="561"/>
      <c r="Y32" s="561"/>
      <c r="Z32" s="561"/>
      <c r="AA32" s="561"/>
      <c r="AB32" s="349"/>
      <c r="AC32" s="350" t="s">
        <v>14</v>
      </c>
      <c r="AD32" s="562"/>
      <c r="AE32" s="562"/>
      <c r="AF32" s="562"/>
      <c r="AG32" s="562"/>
      <c r="AH32" s="562"/>
      <c r="AI32" s="562"/>
      <c r="AJ32" s="562"/>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row>
    <row r="33" spans="1:75" s="295" customFormat="1" ht="15.95" customHeight="1" x14ac:dyDescent="0.25">
      <c r="A33" s="261">
        <f t="shared" si="0"/>
        <v>24</v>
      </c>
      <c r="B33" s="560"/>
      <c r="C33" s="560"/>
      <c r="D33" s="560"/>
      <c r="E33" s="560"/>
      <c r="F33" s="560"/>
      <c r="G33" s="560"/>
      <c r="H33" s="560"/>
      <c r="I33" s="560"/>
      <c r="J33" s="560"/>
      <c r="K33" s="560"/>
      <c r="L33" s="262"/>
      <c r="M33" s="561"/>
      <c r="N33" s="561"/>
      <c r="O33" s="561"/>
      <c r="P33" s="561"/>
      <c r="Q33" s="561"/>
      <c r="R33" s="561"/>
      <c r="S33" s="561"/>
      <c r="T33" s="561"/>
      <c r="U33" s="561"/>
      <c r="V33" s="561"/>
      <c r="W33" s="561"/>
      <c r="X33" s="561"/>
      <c r="Y33" s="561"/>
      <c r="Z33" s="561"/>
      <c r="AA33" s="561"/>
      <c r="AB33" s="349"/>
      <c r="AC33" s="350" t="s">
        <v>14</v>
      </c>
      <c r="AD33" s="562"/>
      <c r="AE33" s="562"/>
      <c r="AF33" s="562"/>
      <c r="AG33" s="562"/>
      <c r="AH33" s="562"/>
      <c r="AI33" s="562"/>
      <c r="AJ33" s="562"/>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553" t="s">
        <v>69</v>
      </c>
      <c r="BR33" s="553"/>
      <c r="BS33" s="553"/>
      <c r="BT33" s="553"/>
      <c r="BU33" s="553"/>
      <c r="BV33" s="553"/>
      <c r="BW33" s="294"/>
    </row>
    <row r="34" spans="1:75" s="295" customFormat="1" ht="15.95" customHeight="1" x14ac:dyDescent="0.25">
      <c r="A34" s="261">
        <f t="shared" si="0"/>
        <v>25</v>
      </c>
      <c r="B34" s="560"/>
      <c r="C34" s="560"/>
      <c r="D34" s="560"/>
      <c r="E34" s="560"/>
      <c r="F34" s="560"/>
      <c r="G34" s="560"/>
      <c r="H34" s="560"/>
      <c r="I34" s="560"/>
      <c r="J34" s="560"/>
      <c r="K34" s="560"/>
      <c r="L34" s="262"/>
      <c r="M34" s="561"/>
      <c r="N34" s="561"/>
      <c r="O34" s="561"/>
      <c r="P34" s="561"/>
      <c r="Q34" s="561"/>
      <c r="R34" s="561"/>
      <c r="S34" s="561"/>
      <c r="T34" s="561"/>
      <c r="U34" s="561"/>
      <c r="V34" s="561"/>
      <c r="W34" s="561"/>
      <c r="X34" s="561"/>
      <c r="Y34" s="561"/>
      <c r="Z34" s="561"/>
      <c r="AA34" s="561"/>
      <c r="AB34" s="349"/>
      <c r="AC34" s="350" t="s">
        <v>14</v>
      </c>
      <c r="AD34" s="562"/>
      <c r="AE34" s="562"/>
      <c r="AF34" s="562"/>
      <c r="AG34" s="562"/>
      <c r="AH34" s="562"/>
      <c r="AI34" s="562"/>
      <c r="AJ34" s="562"/>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553"/>
      <c r="BR34" s="553"/>
      <c r="BS34" s="553"/>
      <c r="BT34" s="553"/>
      <c r="BU34" s="553"/>
      <c r="BV34" s="553"/>
      <c r="BW34" s="294"/>
    </row>
    <row r="35" spans="1:75" ht="15.95" customHeight="1" x14ac:dyDescent="0.25">
      <c r="A35" s="261">
        <f t="shared" si="0"/>
        <v>26</v>
      </c>
      <c r="B35" s="560"/>
      <c r="C35" s="560"/>
      <c r="D35" s="560"/>
      <c r="E35" s="560"/>
      <c r="F35" s="560"/>
      <c r="G35" s="560"/>
      <c r="H35" s="560"/>
      <c r="I35" s="560"/>
      <c r="J35" s="560"/>
      <c r="K35" s="560"/>
      <c r="L35" s="262"/>
      <c r="M35" s="561"/>
      <c r="N35" s="561"/>
      <c r="O35" s="561"/>
      <c r="P35" s="561"/>
      <c r="Q35" s="561"/>
      <c r="R35" s="561"/>
      <c r="S35" s="561"/>
      <c r="T35" s="561"/>
      <c r="U35" s="561"/>
      <c r="V35" s="561"/>
      <c r="W35" s="561"/>
      <c r="X35" s="561"/>
      <c r="Y35" s="561"/>
      <c r="Z35" s="561"/>
      <c r="AA35" s="561"/>
      <c r="AB35" s="349"/>
      <c r="AC35" s="350" t="s">
        <v>14</v>
      </c>
      <c r="AD35" s="562"/>
      <c r="AE35" s="562"/>
      <c r="AF35" s="562"/>
      <c r="AG35" s="562"/>
      <c r="AH35" s="562"/>
      <c r="AI35" s="562"/>
      <c r="AJ35" s="562"/>
    </row>
    <row r="36" spans="1:75" ht="15.95" customHeight="1" x14ac:dyDescent="0.25">
      <c r="A36" s="261">
        <f t="shared" si="0"/>
        <v>27</v>
      </c>
      <c r="B36" s="560"/>
      <c r="C36" s="560"/>
      <c r="D36" s="560"/>
      <c r="E36" s="560"/>
      <c r="F36" s="560"/>
      <c r="G36" s="560"/>
      <c r="H36" s="560"/>
      <c r="I36" s="560"/>
      <c r="J36" s="560"/>
      <c r="K36" s="560"/>
      <c r="L36" s="262"/>
      <c r="M36" s="561"/>
      <c r="N36" s="561"/>
      <c r="O36" s="561"/>
      <c r="P36" s="561"/>
      <c r="Q36" s="561"/>
      <c r="R36" s="561"/>
      <c r="S36" s="561"/>
      <c r="T36" s="561"/>
      <c r="U36" s="561"/>
      <c r="V36" s="561"/>
      <c r="W36" s="561"/>
      <c r="X36" s="561"/>
      <c r="Y36" s="561"/>
      <c r="Z36" s="561"/>
      <c r="AA36" s="561"/>
      <c r="AB36" s="349"/>
      <c r="AC36" s="350" t="s">
        <v>14</v>
      </c>
      <c r="AD36" s="562"/>
      <c r="AE36" s="562"/>
      <c r="AF36" s="562"/>
      <c r="AG36" s="562"/>
      <c r="AH36" s="562"/>
      <c r="AI36" s="562"/>
      <c r="AJ36" s="562"/>
    </row>
    <row r="37" spans="1:75" ht="15.95" customHeight="1" x14ac:dyDescent="0.25">
      <c r="A37" s="261">
        <f t="shared" si="0"/>
        <v>28</v>
      </c>
      <c r="B37" s="560"/>
      <c r="C37" s="560"/>
      <c r="D37" s="560"/>
      <c r="E37" s="560"/>
      <c r="F37" s="560"/>
      <c r="G37" s="560"/>
      <c r="H37" s="560"/>
      <c r="I37" s="560"/>
      <c r="J37" s="560"/>
      <c r="K37" s="560"/>
      <c r="L37" s="262"/>
      <c r="M37" s="561"/>
      <c r="N37" s="561"/>
      <c r="O37" s="561"/>
      <c r="P37" s="561"/>
      <c r="Q37" s="561"/>
      <c r="R37" s="561"/>
      <c r="S37" s="561"/>
      <c r="T37" s="561"/>
      <c r="U37" s="561"/>
      <c r="V37" s="561"/>
      <c r="W37" s="561"/>
      <c r="X37" s="561"/>
      <c r="Y37" s="561"/>
      <c r="Z37" s="561"/>
      <c r="AA37" s="561"/>
      <c r="AB37" s="349"/>
      <c r="AC37" s="350" t="s">
        <v>14</v>
      </c>
      <c r="AD37" s="562"/>
      <c r="AE37" s="562"/>
      <c r="AF37" s="562"/>
      <c r="AG37" s="562"/>
      <c r="AH37" s="562"/>
      <c r="AI37" s="562"/>
      <c r="AJ37" s="562"/>
      <c r="BQ37" s="553" t="s">
        <v>71</v>
      </c>
      <c r="BR37" s="553"/>
      <c r="BS37" s="553"/>
      <c r="BT37" s="553"/>
      <c r="BU37" s="553"/>
      <c r="BV37" s="553"/>
    </row>
    <row r="38" spans="1:75" ht="15.95" customHeight="1" x14ac:dyDescent="0.25">
      <c r="A38" s="261">
        <f t="shared" si="0"/>
        <v>29</v>
      </c>
      <c r="B38" s="560"/>
      <c r="C38" s="560"/>
      <c r="D38" s="560"/>
      <c r="E38" s="560"/>
      <c r="F38" s="560"/>
      <c r="G38" s="560"/>
      <c r="H38" s="560"/>
      <c r="I38" s="560"/>
      <c r="J38" s="560"/>
      <c r="K38" s="560"/>
      <c r="L38" s="262"/>
      <c r="M38" s="561"/>
      <c r="N38" s="561"/>
      <c r="O38" s="561"/>
      <c r="P38" s="561"/>
      <c r="Q38" s="561"/>
      <c r="R38" s="561"/>
      <c r="S38" s="561"/>
      <c r="T38" s="561"/>
      <c r="U38" s="561"/>
      <c r="V38" s="561"/>
      <c r="W38" s="561"/>
      <c r="X38" s="561"/>
      <c r="Y38" s="561"/>
      <c r="Z38" s="561"/>
      <c r="AA38" s="561"/>
      <c r="AB38" s="349"/>
      <c r="AC38" s="350" t="s">
        <v>14</v>
      </c>
      <c r="AD38" s="562"/>
      <c r="AE38" s="562"/>
      <c r="AF38" s="562"/>
      <c r="AG38" s="562"/>
      <c r="AH38" s="562"/>
      <c r="AI38" s="562"/>
      <c r="AJ38" s="562"/>
      <c r="BQ38" s="553"/>
      <c r="BR38" s="553"/>
      <c r="BS38" s="553"/>
      <c r="BT38" s="553"/>
      <c r="BU38" s="553"/>
      <c r="BV38" s="553"/>
    </row>
    <row r="39" spans="1:75" ht="15.75" customHeight="1" x14ac:dyDescent="0.25">
      <c r="A39" s="261">
        <f t="shared" si="0"/>
        <v>30</v>
      </c>
      <c r="B39" s="560"/>
      <c r="C39" s="560"/>
      <c r="D39" s="560"/>
      <c r="E39" s="560"/>
      <c r="F39" s="560"/>
      <c r="G39" s="560"/>
      <c r="H39" s="560"/>
      <c r="I39" s="560"/>
      <c r="J39" s="560"/>
      <c r="K39" s="560"/>
      <c r="L39" s="262"/>
      <c r="M39" s="561"/>
      <c r="N39" s="561"/>
      <c r="O39" s="561"/>
      <c r="P39" s="561"/>
      <c r="Q39" s="561"/>
      <c r="R39" s="561"/>
      <c r="S39" s="561"/>
      <c r="T39" s="561"/>
      <c r="U39" s="561"/>
      <c r="V39" s="561"/>
      <c r="W39" s="561"/>
      <c r="X39" s="561"/>
      <c r="Y39" s="561"/>
      <c r="Z39" s="561"/>
      <c r="AA39" s="561"/>
      <c r="AB39" s="349"/>
      <c r="AC39" s="350" t="s">
        <v>14</v>
      </c>
      <c r="AD39" s="562"/>
      <c r="AE39" s="562"/>
      <c r="AF39" s="562"/>
      <c r="AG39" s="562"/>
      <c r="AH39" s="562"/>
      <c r="AI39" s="562"/>
      <c r="AJ39" s="562"/>
    </row>
    <row r="40" spans="1:75" x14ac:dyDescent="0.25">
      <c r="A40" s="263"/>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4"/>
      <c r="AD40" s="265"/>
      <c r="AE40" s="265"/>
      <c r="AF40" s="265"/>
      <c r="AG40" s="265"/>
      <c r="AH40" s="265"/>
      <c r="AI40" s="265"/>
      <c r="AJ40" s="265"/>
    </row>
    <row r="41" spans="1:75" x14ac:dyDescent="0.25">
      <c r="A41" s="113" t="s">
        <v>92</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5"/>
      <c r="AK41" s="19"/>
      <c r="AL41" s="19"/>
      <c r="AM41" s="19"/>
      <c r="AN41" s="19"/>
    </row>
    <row r="42" spans="1:75" x14ac:dyDescent="0.25">
      <c r="A42" s="532"/>
      <c r="B42" s="533"/>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4"/>
      <c r="AK42" s="319"/>
      <c r="AL42" s="319"/>
      <c r="AM42" s="319"/>
      <c r="AN42" s="319"/>
    </row>
    <row r="43" spans="1:75" x14ac:dyDescent="0.25">
      <c r="A43" s="532"/>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4"/>
      <c r="AK43" s="319"/>
      <c r="AL43" s="319"/>
      <c r="AM43" s="319"/>
      <c r="AN43" s="319"/>
    </row>
    <row r="44" spans="1:75" x14ac:dyDescent="0.25">
      <c r="A44" s="532"/>
      <c r="B44" s="533"/>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4"/>
      <c r="AK44" s="319"/>
      <c r="AL44" s="319"/>
      <c r="AM44" s="319"/>
      <c r="AN44" s="319"/>
    </row>
    <row r="45" spans="1:75" x14ac:dyDescent="0.25">
      <c r="A45" s="532"/>
      <c r="B45" s="533"/>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4"/>
      <c r="AK45" s="319"/>
      <c r="AL45" s="319"/>
      <c r="AM45" s="319"/>
      <c r="AN45" s="319"/>
    </row>
    <row r="46" spans="1:75" x14ac:dyDescent="0.25">
      <c r="A46" s="532"/>
      <c r="B46" s="533"/>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4"/>
      <c r="AK46" s="319"/>
      <c r="AL46" s="319"/>
      <c r="AM46" s="319"/>
      <c r="AN46" s="319"/>
    </row>
    <row r="47" spans="1:75" ht="15.75" customHeight="1" x14ac:dyDescent="0.25">
      <c r="A47" s="532"/>
      <c r="B47" s="533"/>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4"/>
      <c r="AK47" s="319"/>
      <c r="AL47" s="319"/>
      <c r="AM47" s="319"/>
      <c r="AN47" s="319"/>
      <c r="BP47" s="553" t="s">
        <v>70</v>
      </c>
      <c r="BQ47" s="553"/>
      <c r="BR47" s="553"/>
      <c r="BS47" s="553"/>
      <c r="BT47" s="553"/>
      <c r="BU47" s="553"/>
      <c r="BV47" s="553"/>
    </row>
    <row r="48" spans="1:75" ht="15.75" customHeight="1" x14ac:dyDescent="0.25">
      <c r="A48" s="532"/>
      <c r="B48" s="533"/>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4"/>
      <c r="AK48" s="319"/>
      <c r="AL48" s="319"/>
      <c r="AM48" s="319"/>
      <c r="AN48" s="319"/>
      <c r="BP48" s="553"/>
      <c r="BQ48" s="553"/>
      <c r="BR48" s="553"/>
      <c r="BS48" s="553"/>
      <c r="BT48" s="553"/>
      <c r="BU48" s="553"/>
      <c r="BV48" s="553"/>
    </row>
    <row r="49" spans="1:40" x14ac:dyDescent="0.25">
      <c r="A49" s="535"/>
      <c r="B49" s="536"/>
      <c r="C49" s="536"/>
      <c r="D49" s="536"/>
      <c r="E49" s="536"/>
      <c r="F49" s="536"/>
      <c r="G49" s="536"/>
      <c r="H49" s="536"/>
      <c r="I49" s="536"/>
      <c r="J49" s="536"/>
      <c r="K49" s="536"/>
      <c r="L49" s="536"/>
      <c r="M49" s="536"/>
      <c r="N49" s="536"/>
      <c r="O49" s="536"/>
      <c r="P49" s="536"/>
      <c r="Q49" s="536"/>
      <c r="R49" s="536"/>
      <c r="S49" s="536"/>
      <c r="T49" s="536"/>
      <c r="U49" s="536"/>
      <c r="V49" s="536"/>
      <c r="W49" s="536"/>
      <c r="X49" s="536"/>
      <c r="Y49" s="536"/>
      <c r="Z49" s="536"/>
      <c r="AA49" s="536"/>
      <c r="AB49" s="536"/>
      <c r="AC49" s="536"/>
      <c r="AD49" s="536"/>
      <c r="AE49" s="536"/>
      <c r="AF49" s="536"/>
      <c r="AG49" s="536"/>
      <c r="AH49" s="536"/>
      <c r="AI49" s="536"/>
      <c r="AJ49" s="537"/>
      <c r="AK49" s="319"/>
      <c r="AL49" s="319"/>
      <c r="AM49" s="319"/>
      <c r="AN49" s="319"/>
    </row>
    <row r="50" spans="1:40" x14ac:dyDescent="0.25">
      <c r="A50" s="319"/>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row>
    <row r="51" spans="1:40" x14ac:dyDescent="0.25">
      <c r="A51" s="319"/>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row>
    <row r="52" spans="1:40" x14ac:dyDescent="0.25">
      <c r="A52" s="319"/>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row>
    <row r="53" spans="1:40" x14ac:dyDescent="0.25">
      <c r="A53" s="319"/>
      <c r="B53" s="319"/>
      <c r="C53" s="319"/>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row>
    <row r="54" spans="1:40" x14ac:dyDescent="0.25">
      <c r="A54" s="319"/>
      <c r="B54" s="319"/>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row>
  </sheetData>
  <sheetProtection algorithmName="SHA-512" hashValue="EGIFcluxEuoTLSztS8PSWP9agrU1uDlKlAZ/UPwmCjD/PRj0dCoMlPWgfnGDmQ8fgWdmri/3dowVC+hDhn5zUA==" saltValue="LXs0PO/G2yS1dbY1Ptf2hA==" spinCount="100000" sheet="1" selectLockedCells="1"/>
  <mergeCells count="106">
    <mergeCell ref="B38:K38"/>
    <mergeCell ref="M38:AA38"/>
    <mergeCell ref="AD38:AJ38"/>
    <mergeCell ref="B36:K36"/>
    <mergeCell ref="M36:AA36"/>
    <mergeCell ref="AD36:AJ36"/>
    <mergeCell ref="B37:K37"/>
    <mergeCell ref="M37:AA37"/>
    <mergeCell ref="AD37:AJ37"/>
    <mergeCell ref="B34:K34"/>
    <mergeCell ref="M34:AA34"/>
    <mergeCell ref="AD34:AJ34"/>
    <mergeCell ref="B35:K35"/>
    <mergeCell ref="M35:AA35"/>
    <mergeCell ref="AD35:AJ35"/>
    <mergeCell ref="B32:K32"/>
    <mergeCell ref="M32:AA32"/>
    <mergeCell ref="AD32:AJ32"/>
    <mergeCell ref="B33:K33"/>
    <mergeCell ref="M33:AA33"/>
    <mergeCell ref="AD33:AJ33"/>
    <mergeCell ref="B30:K30"/>
    <mergeCell ref="M30:AA30"/>
    <mergeCell ref="AD30:AJ30"/>
    <mergeCell ref="B31:K31"/>
    <mergeCell ref="M31:AA31"/>
    <mergeCell ref="AD31:AJ31"/>
    <mergeCell ref="B29:K29"/>
    <mergeCell ref="M27:AA27"/>
    <mergeCell ref="M28:AA28"/>
    <mergeCell ref="M29:AA29"/>
    <mergeCell ref="AD29:AJ29"/>
    <mergeCell ref="B25:K25"/>
    <mergeCell ref="B26:K26"/>
    <mergeCell ref="B27:K27"/>
    <mergeCell ref="B28:K28"/>
    <mergeCell ref="AM21:BV24"/>
    <mergeCell ref="AM25:BV26"/>
    <mergeCell ref="B15:K15"/>
    <mergeCell ref="B16:K16"/>
    <mergeCell ref="M21:AA21"/>
    <mergeCell ref="M22:AA22"/>
    <mergeCell ref="M23:AA23"/>
    <mergeCell ref="B17:K17"/>
    <mergeCell ref="B18:K18"/>
    <mergeCell ref="B19:K19"/>
    <mergeCell ref="B20:K20"/>
    <mergeCell ref="B21:K21"/>
    <mergeCell ref="B23:K23"/>
    <mergeCell ref="M16:AA16"/>
    <mergeCell ref="AD4:AJ4"/>
    <mergeCell ref="M20:AA20"/>
    <mergeCell ref="AD27:AJ27"/>
    <mergeCell ref="AD28:AJ28"/>
    <mergeCell ref="M24:AA24"/>
    <mergeCell ref="M25:AA25"/>
    <mergeCell ref="M26:AA26"/>
    <mergeCell ref="AD18:AJ18"/>
    <mergeCell ref="AD19:AJ19"/>
    <mergeCell ref="AD26:AJ26"/>
    <mergeCell ref="AD12:AJ12"/>
    <mergeCell ref="M10:AA10"/>
    <mergeCell ref="M11:AA11"/>
    <mergeCell ref="M12:AA12"/>
    <mergeCell ref="M15:AA15"/>
    <mergeCell ref="AC8:AJ9"/>
    <mergeCell ref="B12:K12"/>
    <mergeCell ref="B13:K13"/>
    <mergeCell ref="B14:K14"/>
    <mergeCell ref="AD10:AJ10"/>
    <mergeCell ref="AD5:AJ5"/>
    <mergeCell ref="B8:L9"/>
    <mergeCell ref="B24:K24"/>
    <mergeCell ref="B10:K10"/>
    <mergeCell ref="B11:K11"/>
    <mergeCell ref="M18:AA18"/>
    <mergeCell ref="M19:AA19"/>
    <mergeCell ref="AD21:AJ21"/>
    <mergeCell ref="M13:AA13"/>
    <mergeCell ref="M14:AA14"/>
    <mergeCell ref="AD11:AJ11"/>
    <mergeCell ref="B22:K22"/>
    <mergeCell ref="A42:AJ49"/>
    <mergeCell ref="BQ33:BV34"/>
    <mergeCell ref="BQ37:BV38"/>
    <mergeCell ref="BP47:BV48"/>
    <mergeCell ref="AM18:BV18"/>
    <mergeCell ref="AM16:BV17"/>
    <mergeCell ref="AM30:BV31"/>
    <mergeCell ref="AL2:BV2"/>
    <mergeCell ref="AL4:BV5"/>
    <mergeCell ref="B39:K39"/>
    <mergeCell ref="M39:AA39"/>
    <mergeCell ref="AD39:AJ39"/>
    <mergeCell ref="AD22:AJ22"/>
    <mergeCell ref="AD23:AJ23"/>
    <mergeCell ref="AD24:AJ24"/>
    <mergeCell ref="AD25:AJ25"/>
    <mergeCell ref="AD13:AJ13"/>
    <mergeCell ref="AD14:AJ14"/>
    <mergeCell ref="AD15:AJ15"/>
    <mergeCell ref="AD16:AJ16"/>
    <mergeCell ref="AD20:AJ20"/>
    <mergeCell ref="AD17:AJ17"/>
    <mergeCell ref="M17:AA17"/>
    <mergeCell ref="M8:AA9"/>
  </mergeCells>
  <printOptions horizontalCentered="1"/>
  <pageMargins left="0" right="0" top="0.5" bottom="0.5" header="0" footer="0"/>
  <pageSetup scale="95" fitToWidth="2" orientation="portrait" r:id="rId1"/>
  <headerFooter scaleWithDoc="0">
    <oddHeader>&amp;C&amp;"Arial Narrow,Bold"&amp;16METROPOLITAN WATER RECLAMATION DISTRICT OF GREATER CHICAGO</oddHeader>
  </headerFooter>
  <colBreaks count="1" manualBreakCount="1">
    <brk id="36"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X55"/>
  <sheetViews>
    <sheetView showGridLines="0" showRowColHeaders="0" view="pageBreakPreview" zoomScale="115" zoomScaleNormal="100" zoomScaleSheetLayoutView="115" workbookViewId="0">
      <selection activeCell="B1" sqref="B1:AJ1"/>
    </sheetView>
  </sheetViews>
  <sheetFormatPr defaultColWidth="2.7109375" defaultRowHeight="14.1" customHeight="1" x14ac:dyDescent="0.25"/>
  <cols>
    <col min="1" max="27" width="2.7109375" style="16"/>
    <col min="28" max="28" width="2.28515625" style="16" customWidth="1"/>
    <col min="29" max="29" width="0.85546875" style="16" customWidth="1"/>
    <col min="30" max="44" width="2.7109375" style="16"/>
    <col min="45" max="45" width="2.7109375" style="16" customWidth="1"/>
    <col min="46" max="48" width="2.7109375" style="16"/>
    <col min="49" max="49" width="7.28515625" style="16" bestFit="1" customWidth="1"/>
    <col min="50" max="50" width="3.7109375" style="16" customWidth="1"/>
    <col min="51" max="54" width="2.7109375" style="16"/>
    <col min="55" max="55" width="2.7109375" style="16" customWidth="1"/>
    <col min="56" max="16384" width="2.7109375" style="16"/>
  </cols>
  <sheetData>
    <row r="1" spans="1:53" ht="12" customHeight="1" x14ac:dyDescent="0.25">
      <c r="A1" s="65"/>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65"/>
      <c r="AM1" s="65"/>
    </row>
    <row r="2" spans="1:53" ht="12" customHeight="1" x14ac:dyDescent="0.25">
      <c r="A2" s="571" t="s">
        <v>51</v>
      </c>
      <c r="B2" s="571"/>
      <c r="C2" s="571"/>
      <c r="D2" s="571"/>
      <c r="E2" s="571"/>
      <c r="F2" s="571"/>
      <c r="G2" s="571"/>
      <c r="H2" s="571"/>
      <c r="I2" s="571"/>
      <c r="J2" s="571"/>
      <c r="K2" s="571"/>
      <c r="L2" s="571"/>
      <c r="M2" s="571"/>
      <c r="N2" s="571"/>
      <c r="O2" s="571"/>
      <c r="P2" s="571"/>
      <c r="Q2" s="571"/>
      <c r="R2" s="571"/>
      <c r="S2" s="455"/>
      <c r="T2" s="455"/>
      <c r="U2" s="455"/>
      <c r="V2" s="65"/>
      <c r="W2" s="65"/>
      <c r="X2" s="65"/>
      <c r="Y2" s="65"/>
      <c r="Z2" s="65"/>
      <c r="AA2" s="65"/>
      <c r="AB2" s="65"/>
      <c r="AC2" s="65"/>
      <c r="AD2" s="616" t="str">
        <f>"For the "&amp;'RD925 Form'!AJ49&amp;" Reporting Year"</f>
        <v>For the 2020 Reporting Year</v>
      </c>
      <c r="AE2" s="616"/>
      <c r="AF2" s="616"/>
      <c r="AG2" s="616"/>
      <c r="AH2" s="616"/>
      <c r="AI2" s="616"/>
      <c r="AJ2" s="616"/>
      <c r="AK2" s="616"/>
      <c r="AL2" s="616"/>
      <c r="AM2" s="65"/>
    </row>
    <row r="3" spans="1:53" ht="12" customHeight="1" x14ac:dyDescent="0.25">
      <c r="A3" s="571"/>
      <c r="B3" s="571"/>
      <c r="C3" s="571"/>
      <c r="D3" s="571"/>
      <c r="E3" s="571"/>
      <c r="F3" s="571"/>
      <c r="G3" s="571"/>
      <c r="H3" s="571"/>
      <c r="I3" s="571"/>
      <c r="J3" s="571"/>
      <c r="K3" s="571"/>
      <c r="L3" s="571"/>
      <c r="M3" s="571"/>
      <c r="N3" s="571"/>
      <c r="O3" s="571"/>
      <c r="P3" s="571"/>
      <c r="Q3" s="571"/>
      <c r="R3" s="571"/>
      <c r="S3" s="455"/>
      <c r="T3" s="455"/>
      <c r="U3" s="455"/>
      <c r="V3" s="64"/>
      <c r="W3" s="64"/>
      <c r="X3" s="64"/>
      <c r="Y3" s="64"/>
      <c r="Z3" s="64"/>
      <c r="AA3" s="64"/>
      <c r="AB3" s="64"/>
      <c r="AC3" s="64"/>
      <c r="AD3" s="616"/>
      <c r="AE3" s="616"/>
      <c r="AF3" s="616"/>
      <c r="AG3" s="616"/>
      <c r="AH3" s="616"/>
      <c r="AI3" s="616"/>
      <c r="AJ3" s="616"/>
      <c r="AK3" s="616"/>
      <c r="AL3" s="616"/>
      <c r="AM3" s="64"/>
    </row>
    <row r="4" spans="1:53" s="2" customFormat="1" ht="14.1" customHeight="1" x14ac:dyDescent="0.2">
      <c r="A4" s="413" t="s">
        <v>256</v>
      </c>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4"/>
    </row>
    <row r="5" spans="1:53" s="2" customFormat="1" ht="14.1" customHeight="1" x14ac:dyDescent="0.2">
      <c r="A5" s="413"/>
      <c r="B5" s="413"/>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4"/>
    </row>
    <row r="6" spans="1:53" s="2" customFormat="1" ht="14.1" customHeight="1" x14ac:dyDescent="0.2">
      <c r="A6" s="413"/>
      <c r="B6" s="413"/>
      <c r="C6" s="413"/>
      <c r="D6" s="413"/>
      <c r="E6" s="413"/>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157"/>
    </row>
    <row r="7" spans="1:53" s="2" customFormat="1" ht="14.1" customHeight="1" x14ac:dyDescent="0.2">
      <c r="A7" s="174"/>
      <c r="B7" s="174"/>
      <c r="C7" s="174"/>
      <c r="D7" s="174"/>
      <c r="E7" s="174"/>
      <c r="F7" s="254"/>
      <c r="G7" s="254"/>
      <c r="H7" s="254"/>
      <c r="I7" s="254"/>
      <c r="J7" s="254"/>
      <c r="K7" s="254"/>
      <c r="L7" s="254"/>
      <c r="M7" s="254"/>
      <c r="N7" s="254"/>
      <c r="O7" s="254"/>
      <c r="P7" s="254"/>
      <c r="Q7" s="254"/>
      <c r="R7" s="254"/>
      <c r="S7" s="254"/>
      <c r="T7" s="174"/>
      <c r="U7" s="174"/>
      <c r="V7" s="174"/>
      <c r="W7" s="174"/>
      <c r="X7" s="174"/>
      <c r="Y7" s="254"/>
      <c r="Z7" s="254"/>
      <c r="AA7" s="254"/>
      <c r="AB7" s="254"/>
      <c r="AC7" s="254"/>
      <c r="AD7" s="254"/>
      <c r="AE7" s="254"/>
      <c r="AF7" s="254"/>
      <c r="AG7" s="254"/>
      <c r="AH7" s="254"/>
      <c r="AI7" s="254"/>
      <c r="AJ7" s="254"/>
      <c r="AK7" s="254"/>
      <c r="AL7" s="254"/>
      <c r="AM7" s="1"/>
    </row>
    <row r="8" spans="1:53" s="2" customFormat="1" ht="14.1" customHeight="1" x14ac:dyDescent="0.25">
      <c r="A8" s="621" t="s">
        <v>47</v>
      </c>
      <c r="B8" s="621"/>
      <c r="C8" s="621"/>
      <c r="D8" s="621"/>
      <c r="E8" s="621"/>
      <c r="F8" s="597">
        <v>1</v>
      </c>
      <c r="G8" s="597"/>
      <c r="H8" s="597"/>
      <c r="I8" s="597"/>
      <c r="J8" s="597">
        <v>2</v>
      </c>
      <c r="K8" s="597"/>
      <c r="L8" s="597"/>
      <c r="M8" s="597"/>
      <c r="N8" s="597">
        <v>3</v>
      </c>
      <c r="O8" s="597"/>
      <c r="P8" s="597"/>
      <c r="Q8" s="597"/>
      <c r="R8" s="597">
        <v>4</v>
      </c>
      <c r="S8" s="597"/>
      <c r="T8" s="597"/>
      <c r="U8" s="597"/>
      <c r="V8" s="597">
        <v>5</v>
      </c>
      <c r="W8" s="597"/>
      <c r="X8" s="597"/>
      <c r="Y8" s="597"/>
      <c r="Z8" s="597">
        <v>6</v>
      </c>
      <c r="AA8" s="597"/>
      <c r="AB8" s="597"/>
      <c r="AC8" s="597"/>
      <c r="AD8" s="597"/>
      <c r="AE8" s="597">
        <v>7</v>
      </c>
      <c r="AF8" s="597"/>
      <c r="AG8" s="597"/>
      <c r="AH8" s="597"/>
      <c r="AI8" s="597">
        <v>8</v>
      </c>
      <c r="AJ8" s="597"/>
      <c r="AK8" s="597"/>
      <c r="AL8" s="597"/>
      <c r="AM8" s="1"/>
    </row>
    <row r="9" spans="1:53" s="2" customFormat="1" ht="14.1" customHeight="1" x14ac:dyDescent="0.2">
      <c r="A9" s="602" t="s">
        <v>46</v>
      </c>
      <c r="B9" s="602"/>
      <c r="C9" s="602"/>
      <c r="D9" s="602"/>
      <c r="E9" s="602"/>
      <c r="F9" s="174"/>
      <c r="G9" s="175"/>
      <c r="H9" s="175"/>
      <c r="I9" s="176"/>
      <c r="J9" s="598">
        <v>1296760</v>
      </c>
      <c r="K9" s="599"/>
      <c r="L9" s="599"/>
      <c r="M9" s="600"/>
      <c r="N9" s="598">
        <f>J11</f>
        <v>3478200</v>
      </c>
      <c r="O9" s="599"/>
      <c r="P9" s="599"/>
      <c r="Q9" s="600"/>
      <c r="R9" s="598">
        <f>N11</f>
        <v>6036040</v>
      </c>
      <c r="S9" s="599"/>
      <c r="T9" s="599"/>
      <c r="U9" s="600"/>
      <c r="V9" s="598">
        <f>R11</f>
        <v>10464520</v>
      </c>
      <c r="W9" s="599"/>
      <c r="X9" s="599"/>
      <c r="Y9" s="600"/>
      <c r="Z9" s="598">
        <f>V11</f>
        <v>18613980</v>
      </c>
      <c r="AA9" s="599"/>
      <c r="AB9" s="599"/>
      <c r="AC9" s="599"/>
      <c r="AD9" s="600"/>
      <c r="AE9" s="598">
        <f>Z11</f>
        <v>28329770</v>
      </c>
      <c r="AF9" s="599"/>
      <c r="AG9" s="599"/>
      <c r="AH9" s="600"/>
      <c r="AI9" s="618"/>
      <c r="AJ9" s="619"/>
      <c r="AK9" s="619"/>
      <c r="AL9" s="620"/>
      <c r="AM9" s="1"/>
    </row>
    <row r="10" spans="1:53" s="2" customFormat="1" ht="14.1" customHeight="1" x14ac:dyDescent="0.25">
      <c r="A10" s="602"/>
      <c r="B10" s="602"/>
      <c r="C10" s="602"/>
      <c r="D10" s="602"/>
      <c r="E10" s="602"/>
      <c r="F10" s="591" t="s">
        <v>106</v>
      </c>
      <c r="G10" s="592"/>
      <c r="H10" s="592"/>
      <c r="I10" s="593"/>
      <c r="J10" s="591" t="s">
        <v>9</v>
      </c>
      <c r="K10" s="592"/>
      <c r="L10" s="592"/>
      <c r="M10" s="593"/>
      <c r="N10" s="591" t="s">
        <v>9</v>
      </c>
      <c r="O10" s="592"/>
      <c r="P10" s="592"/>
      <c r="Q10" s="593"/>
      <c r="R10" s="591" t="s">
        <v>9</v>
      </c>
      <c r="S10" s="592"/>
      <c r="T10" s="592"/>
      <c r="U10" s="593"/>
      <c r="V10" s="591" t="s">
        <v>9</v>
      </c>
      <c r="W10" s="592"/>
      <c r="X10" s="592"/>
      <c r="Y10" s="593"/>
      <c r="Z10" s="591" t="s">
        <v>9</v>
      </c>
      <c r="AA10" s="592"/>
      <c r="AB10" s="592"/>
      <c r="AC10" s="592"/>
      <c r="AD10" s="593"/>
      <c r="AE10" s="591" t="s">
        <v>9</v>
      </c>
      <c r="AF10" s="592"/>
      <c r="AG10" s="592"/>
      <c r="AH10" s="593"/>
      <c r="AI10" s="582" t="s">
        <v>107</v>
      </c>
      <c r="AJ10" s="583"/>
      <c r="AK10" s="583"/>
      <c r="AL10" s="584"/>
      <c r="AM10" s="63"/>
    </row>
    <row r="11" spans="1:53" s="2" customFormat="1" ht="14.1" customHeight="1" x14ac:dyDescent="0.2">
      <c r="A11" s="602"/>
      <c r="B11" s="602"/>
      <c r="C11" s="602"/>
      <c r="D11" s="602"/>
      <c r="E11" s="602"/>
      <c r="F11" s="588">
        <v>1296760</v>
      </c>
      <c r="G11" s="589"/>
      <c r="H11" s="589"/>
      <c r="I11" s="590"/>
      <c r="J11" s="588">
        <v>3478200</v>
      </c>
      <c r="K11" s="589"/>
      <c r="L11" s="589"/>
      <c r="M11" s="590"/>
      <c r="N11" s="588">
        <v>6036040</v>
      </c>
      <c r="O11" s="589"/>
      <c r="P11" s="589"/>
      <c r="Q11" s="590"/>
      <c r="R11" s="588">
        <v>10464520</v>
      </c>
      <c r="S11" s="589"/>
      <c r="T11" s="589"/>
      <c r="U11" s="590"/>
      <c r="V11" s="588">
        <v>18613980</v>
      </c>
      <c r="W11" s="589"/>
      <c r="X11" s="589"/>
      <c r="Y11" s="590"/>
      <c r="Z11" s="588">
        <v>28329770</v>
      </c>
      <c r="AA11" s="589"/>
      <c r="AB11" s="589"/>
      <c r="AC11" s="589"/>
      <c r="AD11" s="590"/>
      <c r="AE11" s="588">
        <v>56498000</v>
      </c>
      <c r="AF11" s="589"/>
      <c r="AG11" s="589"/>
      <c r="AH11" s="590"/>
      <c r="AI11" s="579">
        <v>56498000</v>
      </c>
      <c r="AJ11" s="580"/>
      <c r="AK11" s="580"/>
      <c r="AL11" s="581"/>
    </row>
    <row r="12" spans="1:53" s="2" customFormat="1" ht="15.75" hidden="1" customHeight="1" x14ac:dyDescent="0.2">
      <c r="A12" s="256"/>
      <c r="B12" s="256"/>
      <c r="C12" s="256"/>
      <c r="D12" s="256"/>
      <c r="E12" s="256"/>
      <c r="F12" s="594">
        <v>0</v>
      </c>
      <c r="G12" s="595"/>
      <c r="H12" s="595"/>
      <c r="I12" s="596"/>
      <c r="J12" s="594">
        <f>J9+1</f>
        <v>1296761</v>
      </c>
      <c r="K12" s="595"/>
      <c r="L12" s="595"/>
      <c r="M12" s="596"/>
      <c r="N12" s="594">
        <f>N9+1</f>
        <v>3478201</v>
      </c>
      <c r="O12" s="595"/>
      <c r="P12" s="595"/>
      <c r="Q12" s="596"/>
      <c r="R12" s="594">
        <f>R9+1</f>
        <v>6036041</v>
      </c>
      <c r="S12" s="595"/>
      <c r="T12" s="595"/>
      <c r="U12" s="596"/>
      <c r="V12" s="594">
        <f>V9+1</f>
        <v>10464521</v>
      </c>
      <c r="W12" s="595"/>
      <c r="X12" s="595"/>
      <c r="Y12" s="596"/>
      <c r="Z12" s="594">
        <f>Z9+1</f>
        <v>18613981</v>
      </c>
      <c r="AA12" s="595"/>
      <c r="AB12" s="595"/>
      <c r="AC12" s="595"/>
      <c r="AD12" s="596"/>
      <c r="AE12" s="594">
        <f>AE9+1</f>
        <v>28329771</v>
      </c>
      <c r="AF12" s="595"/>
      <c r="AG12" s="595"/>
      <c r="AH12" s="596"/>
      <c r="AI12" s="594">
        <f>AI11</f>
        <v>56498000</v>
      </c>
      <c r="AJ12" s="595"/>
      <c r="AK12" s="595"/>
      <c r="AL12" s="596"/>
    </row>
    <row r="13" spans="1:53" s="2" customFormat="1" ht="14.1" customHeight="1" x14ac:dyDescent="0.25">
      <c r="A13" s="602" t="s">
        <v>45</v>
      </c>
      <c r="B13" s="603"/>
      <c r="C13" s="603"/>
      <c r="D13" s="603"/>
      <c r="E13" s="603"/>
      <c r="F13" s="177"/>
      <c r="G13" s="178"/>
      <c r="H13" s="178"/>
      <c r="I13" s="178"/>
      <c r="J13" s="177"/>
      <c r="K13" s="178"/>
      <c r="L13" s="178"/>
      <c r="M13" s="179"/>
      <c r="N13" s="178"/>
      <c r="O13" s="178"/>
      <c r="P13" s="178"/>
      <c r="Q13" s="178"/>
      <c r="R13" s="177"/>
      <c r="S13" s="178"/>
      <c r="T13" s="178"/>
      <c r="U13" s="179"/>
      <c r="V13" s="178"/>
      <c r="W13" s="178"/>
      <c r="X13" s="178"/>
      <c r="Y13" s="178"/>
      <c r="Z13" s="177"/>
      <c r="AA13" s="178"/>
      <c r="AB13" s="178"/>
      <c r="AC13" s="178"/>
      <c r="AD13" s="179"/>
      <c r="AE13" s="178"/>
      <c r="AF13" s="178"/>
      <c r="AG13" s="178"/>
      <c r="AH13" s="179"/>
      <c r="AI13" s="178"/>
      <c r="AJ13" s="180"/>
      <c r="AK13" s="180"/>
      <c r="AL13" s="181"/>
      <c r="AM13" s="62"/>
      <c r="AN13" s="47"/>
      <c r="AO13" s="47"/>
      <c r="AR13" s="43"/>
      <c r="AS13" s="43"/>
      <c r="AT13" s="43"/>
      <c r="AU13" s="43"/>
      <c r="AV13" s="43"/>
      <c r="AW13" s="43"/>
      <c r="AX13" s="8"/>
      <c r="AY13" s="8"/>
      <c r="AZ13" s="8"/>
      <c r="BA13" s="8"/>
    </row>
    <row r="14" spans="1:53" s="2" customFormat="1" ht="14.1" customHeight="1" x14ac:dyDescent="0.2">
      <c r="A14" s="603"/>
      <c r="B14" s="603"/>
      <c r="C14" s="603"/>
      <c r="D14" s="603"/>
      <c r="E14" s="603"/>
      <c r="F14" s="585">
        <v>935</v>
      </c>
      <c r="G14" s="586"/>
      <c r="H14" s="586"/>
      <c r="I14" s="587"/>
      <c r="J14" s="585">
        <v>1895</v>
      </c>
      <c r="K14" s="586"/>
      <c r="L14" s="586"/>
      <c r="M14" s="587"/>
      <c r="N14" s="585">
        <v>3805</v>
      </c>
      <c r="O14" s="586"/>
      <c r="P14" s="586"/>
      <c r="Q14" s="587"/>
      <c r="R14" s="585">
        <v>5700</v>
      </c>
      <c r="S14" s="586"/>
      <c r="T14" s="586"/>
      <c r="U14" s="587"/>
      <c r="V14" s="585">
        <v>7625</v>
      </c>
      <c r="W14" s="586"/>
      <c r="X14" s="586"/>
      <c r="Y14" s="587"/>
      <c r="Z14" s="585">
        <v>9520</v>
      </c>
      <c r="AA14" s="586"/>
      <c r="AB14" s="586"/>
      <c r="AC14" s="586"/>
      <c r="AD14" s="587"/>
      <c r="AE14" s="585">
        <v>11295</v>
      </c>
      <c r="AF14" s="586"/>
      <c r="AG14" s="586"/>
      <c r="AH14" s="587"/>
      <c r="AI14" s="585">
        <v>13320</v>
      </c>
      <c r="AJ14" s="586"/>
      <c r="AK14" s="586"/>
      <c r="AL14" s="587"/>
      <c r="AN14" s="1"/>
      <c r="AO14" s="25"/>
      <c r="AR14" s="43"/>
      <c r="AS14" s="43"/>
      <c r="AT14" s="43"/>
      <c r="AU14" s="43"/>
      <c r="AV14" s="43"/>
      <c r="AW14" s="43"/>
    </row>
    <row r="15" spans="1:53" s="2" customFormat="1" ht="14.1" customHeight="1" x14ac:dyDescent="0.2">
      <c r="A15" s="603"/>
      <c r="B15" s="603"/>
      <c r="C15" s="603"/>
      <c r="D15" s="603"/>
      <c r="E15" s="603"/>
      <c r="F15" s="182"/>
      <c r="G15" s="183"/>
      <c r="H15" s="183"/>
      <c r="I15" s="184"/>
      <c r="J15" s="182"/>
      <c r="K15" s="183"/>
      <c r="L15" s="183"/>
      <c r="M15" s="184"/>
      <c r="N15" s="182"/>
      <c r="O15" s="183"/>
      <c r="P15" s="183"/>
      <c r="Q15" s="184"/>
      <c r="R15" s="182"/>
      <c r="S15" s="183"/>
      <c r="T15" s="183"/>
      <c r="U15" s="184"/>
      <c r="V15" s="182"/>
      <c r="W15" s="183"/>
      <c r="X15" s="183"/>
      <c r="Y15" s="184"/>
      <c r="Z15" s="182"/>
      <c r="AA15" s="183"/>
      <c r="AB15" s="183"/>
      <c r="AC15" s="183"/>
      <c r="AD15" s="184"/>
      <c r="AE15" s="182"/>
      <c r="AF15" s="183"/>
      <c r="AG15" s="183"/>
      <c r="AH15" s="184"/>
      <c r="AI15" s="182"/>
      <c r="AJ15" s="183"/>
      <c r="AK15" s="183"/>
      <c r="AL15" s="184"/>
      <c r="AN15" s="1"/>
      <c r="AO15" s="25"/>
    </row>
    <row r="16" spans="1:53" s="2" customFormat="1" ht="14.1" customHeight="1" x14ac:dyDescent="0.2">
      <c r="A16" s="613" t="s">
        <v>44</v>
      </c>
      <c r="B16" s="614"/>
      <c r="C16" s="614"/>
      <c r="D16" s="614"/>
      <c r="E16" s="614"/>
      <c r="F16" s="615">
        <v>375</v>
      </c>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c r="AH16" s="615"/>
      <c r="AI16" s="615"/>
      <c r="AJ16" s="615"/>
      <c r="AK16" s="615"/>
      <c r="AL16" s="615"/>
      <c r="AM16" s="158"/>
    </row>
    <row r="17" spans="1:76" s="2" customFormat="1" ht="14.1" customHeight="1" x14ac:dyDescent="0.2">
      <c r="A17" s="614"/>
      <c r="B17" s="614"/>
      <c r="C17" s="614"/>
      <c r="D17" s="614"/>
      <c r="E17" s="614"/>
      <c r="F17" s="615"/>
      <c r="G17" s="615"/>
      <c r="H17" s="615"/>
      <c r="I17" s="615"/>
      <c r="J17" s="615"/>
      <c r="K17" s="615"/>
      <c r="L17" s="615"/>
      <c r="M17" s="615"/>
      <c r="N17" s="615"/>
      <c r="O17" s="615"/>
      <c r="P17" s="615"/>
      <c r="Q17" s="615"/>
      <c r="R17" s="615"/>
      <c r="S17" s="615"/>
      <c r="T17" s="615"/>
      <c r="U17" s="615"/>
      <c r="V17" s="615"/>
      <c r="W17" s="615"/>
      <c r="X17" s="615"/>
      <c r="Y17" s="615"/>
      <c r="Z17" s="615"/>
      <c r="AA17" s="615"/>
      <c r="AB17" s="615"/>
      <c r="AC17" s="615"/>
      <c r="AD17" s="615"/>
      <c r="AE17" s="615"/>
      <c r="AF17" s="615"/>
      <c r="AG17" s="615"/>
      <c r="AH17" s="615"/>
      <c r="AI17" s="615"/>
      <c r="AJ17" s="615"/>
      <c r="AK17" s="615"/>
      <c r="AL17" s="615"/>
      <c r="AN17" s="45"/>
      <c r="AO17" s="45"/>
    </row>
    <row r="18" spans="1:76" s="2" customFormat="1" ht="14.1" customHeight="1" x14ac:dyDescent="0.2">
      <c r="A18" s="614"/>
      <c r="B18" s="614"/>
      <c r="C18" s="614"/>
      <c r="D18" s="614"/>
      <c r="E18" s="614"/>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5"/>
      <c r="AG18" s="615"/>
      <c r="AH18" s="615"/>
      <c r="AI18" s="615"/>
      <c r="AJ18" s="615"/>
      <c r="AK18" s="615"/>
      <c r="AL18" s="615"/>
      <c r="AN18" s="45"/>
      <c r="AO18" s="45"/>
    </row>
    <row r="19" spans="1:76" s="2" customFormat="1" ht="14.1" customHeight="1" x14ac:dyDescent="0.2">
      <c r="A19" s="605" t="s">
        <v>43</v>
      </c>
      <c r="B19" s="606"/>
      <c r="C19" s="606"/>
      <c r="D19" s="606"/>
      <c r="E19" s="606"/>
      <c r="F19" s="606"/>
      <c r="G19" s="606"/>
      <c r="H19" s="606"/>
      <c r="I19" s="606"/>
      <c r="J19" s="606"/>
      <c r="K19" s="607"/>
      <c r="L19" s="61"/>
      <c r="M19" s="60"/>
      <c r="N19" s="60"/>
      <c r="O19" s="60"/>
      <c r="P19" s="60"/>
      <c r="Q19" s="60"/>
      <c r="R19" s="573">
        <v>510</v>
      </c>
      <c r="S19" s="573"/>
      <c r="T19" s="573"/>
      <c r="U19" s="573"/>
      <c r="V19" s="573"/>
      <c r="W19" s="573"/>
      <c r="X19" s="573"/>
      <c r="Y19" s="573"/>
      <c r="Z19" s="59"/>
      <c r="AA19" s="58"/>
      <c r="AB19" s="58"/>
      <c r="AC19" s="58"/>
      <c r="AD19" s="58"/>
      <c r="AE19" s="58"/>
      <c r="AF19" s="58"/>
      <c r="AG19" s="58"/>
      <c r="AH19" s="58"/>
      <c r="AI19" s="58"/>
      <c r="AJ19" s="58"/>
      <c r="AK19" s="58"/>
      <c r="AL19" s="57"/>
      <c r="AN19" s="45"/>
      <c r="AO19" s="45"/>
    </row>
    <row r="20" spans="1:76" s="2" customFormat="1" ht="14.1" customHeight="1" x14ac:dyDescent="0.2">
      <c r="A20" s="608"/>
      <c r="B20" s="480"/>
      <c r="C20" s="480"/>
      <c r="D20" s="480"/>
      <c r="E20" s="480"/>
      <c r="F20" s="480"/>
      <c r="G20" s="480"/>
      <c r="H20" s="480"/>
      <c r="I20" s="480"/>
      <c r="J20" s="480"/>
      <c r="K20" s="609"/>
      <c r="L20" s="56"/>
      <c r="M20" s="55"/>
      <c r="N20" s="55"/>
      <c r="O20" s="55"/>
      <c r="P20" s="55"/>
      <c r="Q20" s="55"/>
      <c r="R20" s="574"/>
      <c r="S20" s="574"/>
      <c r="T20" s="574"/>
      <c r="U20" s="574"/>
      <c r="V20" s="574"/>
      <c r="W20" s="574"/>
      <c r="X20" s="574"/>
      <c r="Y20" s="574"/>
      <c r="Z20" s="11"/>
      <c r="AC20" s="11"/>
      <c r="AD20" s="11"/>
      <c r="AE20" s="11"/>
      <c r="AF20" s="11"/>
      <c r="AG20" s="11"/>
      <c r="AH20" s="11"/>
      <c r="AI20" s="11"/>
      <c r="AJ20" s="53"/>
      <c r="AK20" s="53"/>
      <c r="AL20" s="54"/>
      <c r="AM20" s="53"/>
      <c r="AN20" s="45"/>
      <c r="AO20" s="45"/>
    </row>
    <row r="21" spans="1:76" s="2" customFormat="1" ht="14.1" customHeight="1" x14ac:dyDescent="0.2">
      <c r="A21" s="610"/>
      <c r="B21" s="611"/>
      <c r="C21" s="611"/>
      <c r="D21" s="611"/>
      <c r="E21" s="611"/>
      <c r="F21" s="611"/>
      <c r="G21" s="611"/>
      <c r="H21" s="611"/>
      <c r="I21" s="611"/>
      <c r="J21" s="611"/>
      <c r="K21" s="612"/>
      <c r="L21" s="52"/>
      <c r="M21" s="51"/>
      <c r="N21" s="51"/>
      <c r="O21" s="51"/>
      <c r="P21" s="51"/>
      <c r="Q21" s="51"/>
      <c r="R21" s="575"/>
      <c r="S21" s="575"/>
      <c r="T21" s="575"/>
      <c r="U21" s="575"/>
      <c r="V21" s="575"/>
      <c r="W21" s="575"/>
      <c r="X21" s="575"/>
      <c r="Y21" s="575"/>
      <c r="Z21" s="252"/>
      <c r="AA21" s="134"/>
      <c r="AB21" s="134"/>
      <c r="AC21" s="252"/>
      <c r="AD21" s="252"/>
      <c r="AE21" s="252"/>
      <c r="AF21" s="252"/>
      <c r="AG21" s="252"/>
      <c r="AH21" s="50"/>
      <c r="AI21" s="50"/>
      <c r="AJ21" s="49"/>
      <c r="AK21" s="49"/>
      <c r="AL21" s="48"/>
      <c r="AM21" s="47"/>
      <c r="AN21" s="45"/>
      <c r="AO21" s="45"/>
    </row>
    <row r="22" spans="1:76" s="2" customFormat="1" ht="14.1" customHeight="1" x14ac:dyDescent="0.2">
      <c r="A22" s="27"/>
      <c r="J22" s="1"/>
      <c r="K22" s="1"/>
      <c r="L22" s="1"/>
      <c r="M22" s="1"/>
      <c r="N22" s="1"/>
      <c r="P22" s="1"/>
      <c r="Q22" s="1"/>
      <c r="R22" s="1"/>
      <c r="S22" s="1"/>
      <c r="T22" s="1"/>
      <c r="V22" s="1"/>
      <c r="W22" s="1"/>
      <c r="X22" s="1"/>
      <c r="Y22" s="1"/>
      <c r="Z22" s="1"/>
      <c r="AC22" s="1"/>
      <c r="AD22" s="1"/>
      <c r="AE22" s="1"/>
      <c r="AF22" s="1"/>
      <c r="AG22" s="1"/>
      <c r="AJ22" s="1"/>
      <c r="AK22" s="1"/>
      <c r="AL22" s="1"/>
      <c r="AM22" s="1"/>
      <c r="AN22" s="45"/>
      <c r="AO22" s="45"/>
    </row>
    <row r="23" spans="1:76" s="2" customFormat="1" ht="14.1" customHeight="1" x14ac:dyDescent="0.2">
      <c r="A23" s="27"/>
      <c r="H23" s="46"/>
      <c r="I23" s="46"/>
      <c r="J23" s="1"/>
      <c r="K23" s="1"/>
      <c r="L23" s="1"/>
      <c r="M23" s="1"/>
      <c r="N23" s="1"/>
      <c r="O23" s="46"/>
      <c r="P23" s="1"/>
      <c r="Q23" s="1"/>
      <c r="R23" s="1"/>
      <c r="S23" s="1"/>
      <c r="T23" s="1"/>
      <c r="V23" s="1"/>
      <c r="W23" s="1"/>
      <c r="X23" s="1"/>
      <c r="Y23" s="1"/>
      <c r="Z23" s="1"/>
      <c r="AC23" s="1"/>
      <c r="AD23" s="1"/>
      <c r="AE23" s="1"/>
      <c r="AF23" s="1"/>
      <c r="AG23" s="1"/>
      <c r="AJ23" s="1"/>
      <c r="AK23" s="1"/>
      <c r="AL23" s="1"/>
      <c r="AM23" s="1"/>
      <c r="AN23" s="84"/>
      <c r="AO23" s="84"/>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row>
    <row r="24" spans="1:76" s="2" customFormat="1" ht="20.100000000000001" customHeight="1" x14ac:dyDescent="0.2">
      <c r="A24" s="21" t="s">
        <v>42</v>
      </c>
      <c r="AN24" s="45"/>
      <c r="AO24" s="45"/>
    </row>
    <row r="25" spans="1:76" s="2" customFormat="1" ht="20.100000000000001" customHeight="1" x14ac:dyDescent="0.2">
      <c r="A25" s="253">
        <v>1</v>
      </c>
      <c r="B25" s="2" t="s">
        <v>39</v>
      </c>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9" t="s">
        <v>143</v>
      </c>
      <c r="AF25" s="1"/>
      <c r="AG25" s="578" t="str">
        <f>IF('RD925 Form'!AI8=TRUE,'RD925 Form'!AI18,"")</f>
        <v/>
      </c>
      <c r="AH25" s="578"/>
      <c r="AI25" s="578"/>
      <c r="AJ25" s="578"/>
      <c r="AK25" s="578"/>
      <c r="AL25" s="45" t="s">
        <v>12</v>
      </c>
      <c r="AM25" s="45"/>
      <c r="AN25" s="45"/>
      <c r="AO25" s="45"/>
    </row>
    <row r="26" spans="1:76" s="2" customFormat="1" ht="20.100000000000001" customHeight="1" x14ac:dyDescent="0.2">
      <c r="A26" s="253">
        <f>A25+1</f>
        <v>2</v>
      </c>
      <c r="B26" s="2" t="s">
        <v>138</v>
      </c>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9" t="s">
        <v>210</v>
      </c>
      <c r="AF26" s="25" t="s">
        <v>14</v>
      </c>
      <c r="AG26" s="576" t="str">
        <f>IF(AG25="","",HLOOKUP(AG25,F12:AL14,3,TRUE))</f>
        <v/>
      </c>
      <c r="AH26" s="576"/>
      <c r="AI26" s="576"/>
      <c r="AJ26" s="576"/>
      <c r="AK26" s="576"/>
      <c r="AL26" s="576"/>
      <c r="AM26" s="45"/>
    </row>
    <row r="27" spans="1:76" s="2" customFormat="1" ht="20.100000000000001" customHeight="1" x14ac:dyDescent="0.2">
      <c r="A27" s="253">
        <f t="shared" ref="A27:A31" si="0">A26+1</f>
        <v>3</v>
      </c>
      <c r="B27" s="2" t="s">
        <v>53</v>
      </c>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9"/>
      <c r="AF27" s="25" t="s">
        <v>14</v>
      </c>
      <c r="AG27" s="572">
        <f>F16</f>
        <v>375</v>
      </c>
      <c r="AH27" s="572"/>
      <c r="AI27" s="572"/>
      <c r="AJ27" s="572"/>
      <c r="AK27" s="572"/>
      <c r="AL27" s="572"/>
      <c r="AM27" s="45"/>
      <c r="AN27" s="1"/>
    </row>
    <row r="28" spans="1:76" s="2" customFormat="1" ht="20.100000000000001" customHeight="1" x14ac:dyDescent="0.2">
      <c r="A28" s="253">
        <f t="shared" si="0"/>
        <v>4</v>
      </c>
      <c r="B28" s="2" t="s">
        <v>54</v>
      </c>
      <c r="U28" s="218"/>
      <c r="V28" s="218"/>
      <c r="W28" s="218"/>
      <c r="X28" s="218"/>
      <c r="Y28" s="218"/>
      <c r="Z28" s="218"/>
      <c r="AA28" s="218"/>
      <c r="AB28" s="218"/>
      <c r="AC28" s="218"/>
      <c r="AD28" s="218"/>
      <c r="AE28" s="219"/>
      <c r="AF28" s="1"/>
      <c r="AG28" s="577" t="str">
        <f>IF('RD925 Form'!AI8=TRUE,'RD925 Form'!AM9,"")</f>
        <v/>
      </c>
      <c r="AH28" s="577"/>
      <c r="AI28" s="577"/>
      <c r="AJ28" s="577"/>
      <c r="AK28" s="577"/>
      <c r="AL28" s="577"/>
      <c r="AM28" s="45"/>
      <c r="AN28" s="1"/>
    </row>
    <row r="29" spans="1:76" s="2" customFormat="1" ht="20.100000000000001" customHeight="1" x14ac:dyDescent="0.2">
      <c r="A29" s="253">
        <f t="shared" si="0"/>
        <v>5</v>
      </c>
      <c r="B29" s="2" t="s">
        <v>55</v>
      </c>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9"/>
      <c r="AF29" s="25" t="s">
        <v>14</v>
      </c>
      <c r="AG29" s="572">
        <f>R19</f>
        <v>510</v>
      </c>
      <c r="AH29" s="572"/>
      <c r="AI29" s="572"/>
      <c r="AJ29" s="572"/>
      <c r="AK29" s="572"/>
      <c r="AL29" s="572"/>
      <c r="AM29" s="45"/>
    </row>
    <row r="30" spans="1:76" s="2" customFormat="1" ht="20.100000000000001" customHeight="1" x14ac:dyDescent="0.2">
      <c r="A30" s="253">
        <f t="shared" si="0"/>
        <v>6</v>
      </c>
      <c r="B30" s="2" t="s">
        <v>139</v>
      </c>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9" t="s">
        <v>140</v>
      </c>
      <c r="AF30" s="25" t="s">
        <v>14</v>
      </c>
      <c r="AG30" s="576" t="str">
        <f>IF(AG28="","",AG28*AG29)</f>
        <v/>
      </c>
      <c r="AH30" s="576"/>
      <c r="AI30" s="576"/>
      <c r="AJ30" s="576"/>
      <c r="AK30" s="576"/>
      <c r="AL30" s="576"/>
      <c r="AM30" s="45"/>
      <c r="AN30" s="44"/>
      <c r="AO30" s="44"/>
    </row>
    <row r="31" spans="1:76" s="21" customFormat="1" ht="20.100000000000001" customHeight="1" x14ac:dyDescent="0.2">
      <c r="A31" s="149">
        <f t="shared" si="0"/>
        <v>7</v>
      </c>
      <c r="B31" s="21" t="s">
        <v>141</v>
      </c>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9" t="s">
        <v>142</v>
      </c>
      <c r="AF31" s="83" t="s">
        <v>14</v>
      </c>
      <c r="AG31" s="604" t="str">
        <f>IF('RD925 Form'!AI8=TRUE,IF(SUM(AG26,AG27,AG30)&lt;SUM(F14,F16,R19),"ERROR",SUM(AG26,AG27,AG30)),"")</f>
        <v/>
      </c>
      <c r="AH31" s="604"/>
      <c r="AI31" s="604"/>
      <c r="AJ31" s="604"/>
      <c r="AK31" s="604"/>
      <c r="AL31" s="604"/>
      <c r="AM31" s="84"/>
      <c r="AN31" s="44"/>
      <c r="AO31" s="44"/>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row>
    <row r="32" spans="1:76" s="2" customFormat="1" ht="14.1" customHeight="1" thickBot="1" x14ac:dyDescent="0.25">
      <c r="A32" s="27"/>
      <c r="AJ32" s="1"/>
      <c r="AK32" s="45"/>
      <c r="AL32" s="45"/>
      <c r="AM32" s="45"/>
    </row>
    <row r="33" spans="1:76" s="2" customFormat="1" ht="14.1" customHeight="1" x14ac:dyDescent="0.25">
      <c r="A33" s="221"/>
      <c r="B33" s="221"/>
      <c r="C33" s="222"/>
      <c r="D33" s="222"/>
      <c r="E33" s="222"/>
      <c r="F33" s="222"/>
      <c r="G33" s="223"/>
      <c r="H33" s="223"/>
      <c r="I33" s="223"/>
      <c r="J33" s="223"/>
      <c r="K33" s="224"/>
      <c r="L33" s="224"/>
      <c r="M33" s="224"/>
      <c r="N33" s="224"/>
      <c r="O33" s="223"/>
      <c r="P33" s="225"/>
      <c r="Q33" s="225"/>
      <c r="R33" s="223"/>
      <c r="S33" s="223"/>
      <c r="T33" s="223"/>
      <c r="U33" s="223"/>
      <c r="V33" s="223"/>
      <c r="W33" s="223"/>
      <c r="X33" s="223"/>
      <c r="Y33" s="223"/>
      <c r="Z33" s="223"/>
      <c r="AA33" s="223"/>
      <c r="AB33" s="223"/>
      <c r="AC33" s="223"/>
      <c r="AD33" s="223"/>
      <c r="AE33" s="223"/>
      <c r="AF33" s="223"/>
      <c r="AG33" s="223"/>
      <c r="AH33" s="223"/>
      <c r="AI33" s="223"/>
      <c r="AJ33" s="223"/>
      <c r="AK33" s="223"/>
      <c r="AL33" s="226"/>
      <c r="AM33" s="45"/>
      <c r="AN33" s="1"/>
      <c r="AO33" s="1"/>
    </row>
    <row r="34" spans="1:76" s="2" customFormat="1" ht="14.1" customHeight="1" x14ac:dyDescent="0.2">
      <c r="A34" s="360" t="s">
        <v>65</v>
      </c>
      <c r="B34" s="360"/>
      <c r="C34" s="360"/>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N34" s="42"/>
    </row>
    <row r="35" spans="1:76" s="2" customFormat="1" ht="14.1" customHeight="1" x14ac:dyDescent="0.2">
      <c r="A35" s="251"/>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N35" s="42"/>
    </row>
    <row r="36" spans="1:76" s="2" customFormat="1" ht="55.5" customHeight="1" x14ac:dyDescent="0.2">
      <c r="A36" s="367" t="s">
        <v>257</v>
      </c>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N36" s="42"/>
    </row>
    <row r="37" spans="1:76" s="2" customFormat="1" ht="14.1" customHeight="1" x14ac:dyDescent="0.25">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1"/>
      <c r="AM37" s="1"/>
      <c r="AN37" s="1"/>
    </row>
    <row r="38" spans="1:76" s="2" customFormat="1" ht="14.1" customHeight="1" x14ac:dyDescent="0.2">
      <c r="A38" s="88" t="s">
        <v>62</v>
      </c>
      <c r="B38" s="601" t="s">
        <v>212</v>
      </c>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01"/>
      <c r="AL38" s="601"/>
      <c r="AM38" s="1"/>
      <c r="AN38" s="1"/>
    </row>
    <row r="39" spans="1:76" s="2" customFormat="1" ht="14.1" customHeight="1" x14ac:dyDescent="0.2">
      <c r="A39" s="1"/>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N39" s="1"/>
    </row>
    <row r="40" spans="1:76" s="2" customFormat="1" ht="14.1" customHeight="1" x14ac:dyDescent="0.2">
      <c r="A40" s="88" t="s">
        <v>62</v>
      </c>
      <c r="B40" s="601" t="s">
        <v>211</v>
      </c>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601"/>
      <c r="AM40" s="44"/>
      <c r="AN40" s="1"/>
    </row>
    <row r="41" spans="1:76" s="2" customFormat="1" ht="14.1" customHeight="1" x14ac:dyDescent="0.2">
      <c r="AL41" s="1"/>
      <c r="AM41" s="1"/>
    </row>
    <row r="42" spans="1:76" s="2" customFormat="1" ht="14.1" customHeight="1" x14ac:dyDescent="0.2">
      <c r="A42" s="88" t="s">
        <v>62</v>
      </c>
      <c r="B42" s="601" t="s">
        <v>213</v>
      </c>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42"/>
    </row>
    <row r="43" spans="1:76" s="2" customFormat="1" ht="14.1" customHeight="1" x14ac:dyDescent="0.2">
      <c r="A43" s="88"/>
      <c r="B43" s="601"/>
      <c r="C43" s="601"/>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1"/>
    </row>
    <row r="44" spans="1:76" s="2" customFormat="1" ht="14.1" customHeight="1" x14ac:dyDescent="0.25">
      <c r="A44" s="53"/>
      <c r="B44" s="601"/>
      <c r="C44" s="601"/>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601"/>
      <c r="AL44" s="601"/>
      <c r="AM44" s="1"/>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row>
    <row r="45" spans="1:76" s="2" customFormat="1" ht="14.1" customHeight="1" x14ac:dyDescent="0.2">
      <c r="B45" s="174"/>
      <c r="C45" s="174"/>
      <c r="D45" s="174"/>
      <c r="E45" s="17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185"/>
      <c r="AF45" s="174"/>
      <c r="AG45" s="174"/>
      <c r="AH45" s="174"/>
      <c r="AI45" s="174"/>
      <c r="AJ45" s="174"/>
      <c r="AK45" s="174"/>
      <c r="AL45" s="254"/>
      <c r="AM45" s="1"/>
      <c r="AN45" s="39"/>
      <c r="AO45" s="39"/>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row>
    <row r="46" spans="1:76" s="2" customFormat="1" ht="14.1" customHeight="1" x14ac:dyDescent="0.2">
      <c r="B46" s="174"/>
      <c r="C46" s="174"/>
      <c r="D46" s="174"/>
      <c r="E46" s="174"/>
      <c r="F46" s="174"/>
      <c r="G46" s="174"/>
      <c r="H46" s="254"/>
      <c r="I46" s="254"/>
      <c r="J46" s="254"/>
      <c r="K46" s="254"/>
      <c r="L46" s="174"/>
      <c r="M46" s="174"/>
      <c r="N46" s="174"/>
      <c r="O46" s="174"/>
      <c r="P46" s="174"/>
      <c r="Q46" s="174"/>
      <c r="R46" s="174"/>
      <c r="S46" s="174"/>
      <c r="T46" s="174"/>
      <c r="U46" s="174"/>
      <c r="V46" s="174"/>
      <c r="W46" s="174"/>
      <c r="X46" s="254"/>
      <c r="Y46" s="174"/>
      <c r="Z46" s="254"/>
      <c r="AA46" s="174"/>
      <c r="AB46" s="174"/>
      <c r="AC46" s="174"/>
      <c r="AD46" s="174"/>
      <c r="AE46" s="174"/>
      <c r="AF46" s="174"/>
      <c r="AG46" s="174"/>
      <c r="AH46" s="174"/>
      <c r="AI46" s="174"/>
      <c r="AJ46" s="174"/>
      <c r="AK46" s="174"/>
      <c r="AL46" s="254"/>
      <c r="AM46" s="1"/>
      <c r="AN46" s="39"/>
      <c r="AO46" s="39"/>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row>
    <row r="47" spans="1:76" s="2" customFormat="1" ht="14.1" customHeight="1" x14ac:dyDescent="0.25">
      <c r="B47" s="172"/>
      <c r="C47" s="172"/>
      <c r="D47" s="172"/>
      <c r="E47" s="172"/>
      <c r="F47" s="254"/>
      <c r="G47" s="254"/>
      <c r="H47" s="254"/>
      <c r="I47" s="254"/>
      <c r="J47" s="254"/>
      <c r="K47" s="254"/>
      <c r="L47" s="254"/>
      <c r="M47" s="254"/>
      <c r="N47" s="254"/>
      <c r="O47" s="254"/>
      <c r="P47" s="254"/>
      <c r="Q47" s="174"/>
      <c r="R47" s="174"/>
      <c r="S47" s="254"/>
      <c r="T47" s="254"/>
      <c r="U47" s="254"/>
      <c r="V47" s="254"/>
      <c r="W47" s="254"/>
      <c r="X47" s="254"/>
      <c r="Y47" s="255"/>
      <c r="Z47" s="186"/>
      <c r="AA47" s="174"/>
      <c r="AB47" s="174"/>
      <c r="AC47" s="174"/>
      <c r="AD47" s="255"/>
      <c r="AE47" s="255"/>
      <c r="AF47" s="255"/>
      <c r="AG47" s="255"/>
      <c r="AH47" s="255"/>
      <c r="AI47" s="255"/>
      <c r="AJ47" s="174"/>
      <c r="AK47" s="174"/>
      <c r="AL47" s="254"/>
      <c r="AM47" s="1"/>
      <c r="AN47" s="39"/>
      <c r="AO47" s="39"/>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row>
    <row r="48" spans="1:76" s="2" customFormat="1" ht="14.1" customHeight="1" x14ac:dyDescent="0.25">
      <c r="B48" s="172"/>
      <c r="C48" s="172"/>
      <c r="D48" s="172"/>
      <c r="E48" s="172"/>
      <c r="F48" s="174"/>
      <c r="G48" s="254"/>
      <c r="H48" s="254"/>
      <c r="I48" s="254"/>
      <c r="J48" s="254"/>
      <c r="K48" s="254"/>
      <c r="L48" s="174"/>
      <c r="M48" s="174"/>
      <c r="N48" s="174"/>
      <c r="O48" s="174"/>
      <c r="P48" s="174"/>
      <c r="Q48" s="174"/>
      <c r="R48" s="174"/>
      <c r="S48" s="174"/>
      <c r="T48" s="174"/>
      <c r="U48" s="174"/>
      <c r="V48" s="174"/>
      <c r="W48" s="174"/>
      <c r="X48" s="254"/>
      <c r="Y48" s="255"/>
      <c r="Z48" s="254"/>
      <c r="AA48" s="174"/>
      <c r="AB48" s="174"/>
      <c r="AC48" s="174"/>
      <c r="AD48" s="255"/>
      <c r="AE48" s="255"/>
      <c r="AF48" s="255"/>
      <c r="AG48" s="255"/>
      <c r="AH48" s="255"/>
      <c r="AI48" s="255"/>
      <c r="AJ48" s="174"/>
      <c r="AK48" s="174"/>
      <c r="AL48" s="17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row>
    <row r="49" spans="1:76" s="2" customFormat="1" ht="14.1" customHeight="1" x14ac:dyDescent="0.25">
      <c r="B49" s="172"/>
      <c r="C49" s="172"/>
      <c r="D49" s="172"/>
      <c r="E49" s="172"/>
      <c r="F49" s="174"/>
      <c r="G49" s="254"/>
      <c r="H49" s="254"/>
      <c r="I49" s="254"/>
      <c r="J49" s="254"/>
      <c r="K49" s="254"/>
      <c r="L49" s="174"/>
      <c r="M49" s="174"/>
      <c r="N49" s="174"/>
      <c r="O49" s="174"/>
      <c r="P49" s="174"/>
      <c r="Q49" s="174"/>
      <c r="R49" s="174"/>
      <c r="S49" s="174"/>
      <c r="T49" s="174"/>
      <c r="U49" s="174"/>
      <c r="V49" s="174"/>
      <c r="W49" s="174"/>
      <c r="X49" s="254"/>
      <c r="Y49" s="255"/>
      <c r="Z49" s="254"/>
      <c r="AA49" s="174"/>
      <c r="AB49" s="174"/>
      <c r="AC49" s="174"/>
      <c r="AD49" s="255"/>
      <c r="AE49" s="255"/>
      <c r="AF49" s="255"/>
      <c r="AG49" s="255"/>
      <c r="AH49" s="255"/>
      <c r="AI49" s="255"/>
      <c r="AJ49" s="174"/>
      <c r="AK49" s="174"/>
      <c r="AL49" s="17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row>
    <row r="50" spans="1:76" s="2" customFormat="1" ht="14.1" customHeight="1" x14ac:dyDescent="0.25">
      <c r="A50" s="21"/>
      <c r="B50" s="187"/>
      <c r="C50" s="187"/>
      <c r="D50" s="187"/>
      <c r="E50" s="187"/>
      <c r="F50" s="188"/>
      <c r="G50" s="171"/>
      <c r="H50" s="171"/>
      <c r="I50" s="171"/>
      <c r="J50" s="171"/>
      <c r="K50" s="171"/>
      <c r="L50" s="174"/>
      <c r="M50" s="174"/>
      <c r="N50" s="174"/>
      <c r="O50" s="174"/>
      <c r="P50" s="174"/>
      <c r="Q50" s="174"/>
      <c r="R50" s="174"/>
      <c r="S50" s="174"/>
      <c r="T50" s="174"/>
      <c r="U50" s="174"/>
      <c r="V50" s="174"/>
      <c r="W50" s="174"/>
      <c r="X50" s="254"/>
      <c r="Y50" s="255"/>
      <c r="Z50" s="254"/>
      <c r="AA50" s="174"/>
      <c r="AB50" s="174"/>
      <c r="AC50" s="174"/>
      <c r="AD50" s="255"/>
      <c r="AE50" s="255"/>
      <c r="AF50" s="255"/>
      <c r="AG50" s="255"/>
      <c r="AH50" s="255"/>
      <c r="AI50" s="255"/>
      <c r="AJ50" s="174"/>
      <c r="AK50" s="174"/>
      <c r="AL50" s="17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row>
    <row r="51" spans="1:76" s="2" customFormat="1" ht="14.1" customHeight="1" x14ac:dyDescent="0.25">
      <c r="A51" s="21"/>
      <c r="B51" s="187"/>
      <c r="C51" s="187"/>
      <c r="D51" s="187"/>
      <c r="E51" s="187"/>
      <c r="F51" s="188"/>
      <c r="G51" s="171"/>
      <c r="H51" s="171"/>
      <c r="I51" s="171"/>
      <c r="J51" s="171"/>
      <c r="K51" s="171"/>
      <c r="L51" s="174"/>
      <c r="M51" s="174"/>
      <c r="N51" s="174"/>
      <c r="O51" s="174"/>
      <c r="P51" s="174"/>
      <c r="Q51" s="174"/>
      <c r="R51" s="174"/>
      <c r="S51" s="174"/>
      <c r="T51" s="174"/>
      <c r="U51" s="174"/>
      <c r="V51" s="174"/>
      <c r="W51" s="174"/>
      <c r="X51" s="254"/>
      <c r="Y51" s="255"/>
      <c r="Z51" s="254"/>
      <c r="AA51" s="174"/>
      <c r="AB51" s="174"/>
      <c r="AC51" s="255"/>
      <c r="AD51" s="255"/>
      <c r="AE51" s="255"/>
      <c r="AF51" s="255"/>
      <c r="AG51" s="255"/>
      <c r="AH51" s="255"/>
      <c r="AI51" s="255"/>
      <c r="AJ51" s="174"/>
      <c r="AK51" s="174"/>
      <c r="AL51" s="17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row>
    <row r="52" spans="1:76" ht="14.1" customHeight="1" x14ac:dyDescent="0.25">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row>
    <row r="53" spans="1:76" s="38" customFormat="1" ht="14.1" customHeight="1" x14ac:dyDescent="0.25">
      <c r="A53" s="41"/>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39"/>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row>
    <row r="54" spans="1:76" s="38" customFormat="1" ht="14.1"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39"/>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row>
    <row r="55" spans="1:76" s="38" customFormat="1" ht="14.1" customHeigh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39"/>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row>
  </sheetData>
  <sheetProtection algorithmName="SHA-512" hashValue="P01YS8mCgCFdFnHrYBJzXTxEnW38xQF23lDbPWooLfO22UQ+DYro6BYGghVu5YBNwS190INCP/suhwf2l1imtQ==" saltValue="MVupsAYXV7RUcFvsLmUrhQ==" spinCount="100000" sheet="1" selectLockedCells="1"/>
  <mergeCells count="69">
    <mergeCell ref="AG30:AL30"/>
    <mergeCell ref="AD2:AL3"/>
    <mergeCell ref="A34:AL34"/>
    <mergeCell ref="B38:AL38"/>
    <mergeCell ref="B40:AL40"/>
    <mergeCell ref="AI8:AL8"/>
    <mergeCell ref="A4:AL6"/>
    <mergeCell ref="N8:Q8"/>
    <mergeCell ref="N9:Q9"/>
    <mergeCell ref="N10:Q10"/>
    <mergeCell ref="R10:U10"/>
    <mergeCell ref="AI9:AL9"/>
    <mergeCell ref="Z10:AD10"/>
    <mergeCell ref="AE10:AH10"/>
    <mergeCell ref="A8:E8"/>
    <mergeCell ref="A9:E11"/>
    <mergeCell ref="AE9:AH9"/>
    <mergeCell ref="B42:AL44"/>
    <mergeCell ref="N12:Q12"/>
    <mergeCell ref="R12:U12"/>
    <mergeCell ref="V12:Y12"/>
    <mergeCell ref="Z12:AD12"/>
    <mergeCell ref="AE12:AH12"/>
    <mergeCell ref="F12:I12"/>
    <mergeCell ref="J12:M12"/>
    <mergeCell ref="A13:E15"/>
    <mergeCell ref="AG31:AL31"/>
    <mergeCell ref="A19:K21"/>
    <mergeCell ref="A36:AL36"/>
    <mergeCell ref="A16:E18"/>
    <mergeCell ref="F16:AL18"/>
    <mergeCell ref="F14:I14"/>
    <mergeCell ref="AI12:AL12"/>
    <mergeCell ref="N11:Q11"/>
    <mergeCell ref="F8:I8"/>
    <mergeCell ref="J8:M8"/>
    <mergeCell ref="J9:M9"/>
    <mergeCell ref="J10:M10"/>
    <mergeCell ref="J11:M11"/>
    <mergeCell ref="F11:I11"/>
    <mergeCell ref="F10:I10"/>
    <mergeCell ref="R8:U8"/>
    <mergeCell ref="V8:Y8"/>
    <mergeCell ref="Z8:AD8"/>
    <mergeCell ref="AE8:AH8"/>
    <mergeCell ref="R9:U9"/>
    <mergeCell ref="V9:Y9"/>
    <mergeCell ref="Z9:AD9"/>
    <mergeCell ref="AE11:AH11"/>
    <mergeCell ref="V10:Y10"/>
    <mergeCell ref="AE14:AH14"/>
    <mergeCell ref="Z14:AD14"/>
    <mergeCell ref="V14:Y14"/>
    <mergeCell ref="A2:U3"/>
    <mergeCell ref="AG29:AL29"/>
    <mergeCell ref="R19:Y21"/>
    <mergeCell ref="AG26:AL26"/>
    <mergeCell ref="AG27:AL27"/>
    <mergeCell ref="AG28:AL28"/>
    <mergeCell ref="AG25:AK25"/>
    <mergeCell ref="AI11:AL11"/>
    <mergeCell ref="AI10:AL10"/>
    <mergeCell ref="R14:U14"/>
    <mergeCell ref="N14:Q14"/>
    <mergeCell ref="J14:M14"/>
    <mergeCell ref="AI14:AL14"/>
    <mergeCell ref="R11:U11"/>
    <mergeCell ref="V11:Y11"/>
    <mergeCell ref="Z11:AD11"/>
  </mergeCells>
  <printOptions horizontalCentered="1"/>
  <pageMargins left="0" right="0" top="0.5" bottom="0.5" header="0" footer="0"/>
  <pageSetup orientation="portrait" r:id="rId1"/>
  <headerFooter scaleWithDoc="0">
    <oddHeader>&amp;C&amp;"Arial Narrow,Bold"&amp;16METROPOLITAN WATER RECLAMATION DISTRICT OF GREATER CHICAGO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61"/>
  <sheetViews>
    <sheetView showZeros="0" workbookViewId="0">
      <selection sqref="A1:AJ6"/>
    </sheetView>
  </sheetViews>
  <sheetFormatPr defaultColWidth="2.7109375" defaultRowHeight="12" customHeight="1" x14ac:dyDescent="0.25"/>
  <cols>
    <col min="1" max="29" width="2.7109375" style="307"/>
    <col min="30" max="30" width="2.7109375" style="307" customWidth="1"/>
    <col min="31" max="16384" width="2.7109375" style="307"/>
  </cols>
  <sheetData>
    <row r="1" spans="1:35" ht="12" customHeight="1" x14ac:dyDescent="0.25">
      <c r="A1" s="681"/>
      <c r="B1" s="681"/>
      <c r="C1" s="681"/>
      <c r="D1" s="681"/>
      <c r="E1" s="681"/>
      <c r="F1" s="681"/>
      <c r="G1" s="684" t="s">
        <v>250</v>
      </c>
      <c r="H1" s="684"/>
      <c r="I1" s="684"/>
      <c r="J1" s="684"/>
      <c r="K1" s="684"/>
      <c r="L1" s="684"/>
      <c r="M1" s="684"/>
      <c r="N1" s="684"/>
      <c r="O1" s="684"/>
      <c r="P1" s="684"/>
      <c r="Q1" s="684"/>
      <c r="R1" s="684"/>
      <c r="S1" s="684"/>
      <c r="T1" s="684"/>
      <c r="U1" s="684"/>
      <c r="V1" s="684"/>
      <c r="W1" s="684"/>
      <c r="X1" s="684"/>
      <c r="Y1" s="684"/>
      <c r="Z1" s="684"/>
      <c r="AA1" s="684"/>
      <c r="AB1" s="684"/>
      <c r="AC1" s="684"/>
      <c r="AD1" s="682" t="s">
        <v>239</v>
      </c>
      <c r="AE1" s="682"/>
      <c r="AF1" s="682"/>
      <c r="AG1" s="682"/>
      <c r="AH1" s="682"/>
      <c r="AI1" s="682"/>
    </row>
    <row r="2" spans="1:35" ht="12" customHeight="1" x14ac:dyDescent="0.25">
      <c r="A2" s="681"/>
      <c r="B2" s="681"/>
      <c r="C2" s="681"/>
      <c r="D2" s="681"/>
      <c r="E2" s="681"/>
      <c r="F2" s="681"/>
      <c r="G2" s="684"/>
      <c r="H2" s="684"/>
      <c r="I2" s="684"/>
      <c r="J2" s="684"/>
      <c r="K2" s="684"/>
      <c r="L2" s="684"/>
      <c r="M2" s="684"/>
      <c r="N2" s="684"/>
      <c r="O2" s="684"/>
      <c r="P2" s="684"/>
      <c r="Q2" s="684"/>
      <c r="R2" s="684"/>
      <c r="S2" s="684"/>
      <c r="T2" s="684"/>
      <c r="U2" s="684"/>
      <c r="V2" s="684"/>
      <c r="W2" s="684"/>
      <c r="X2" s="684"/>
      <c r="Y2" s="684"/>
      <c r="Z2" s="684"/>
      <c r="AA2" s="684"/>
      <c r="AB2" s="684"/>
      <c r="AC2" s="684"/>
      <c r="AD2" s="682"/>
      <c r="AE2" s="682"/>
      <c r="AF2" s="682"/>
      <c r="AG2" s="682"/>
      <c r="AH2" s="682"/>
      <c r="AI2" s="682"/>
    </row>
    <row r="3" spans="1:35" ht="12" customHeight="1" x14ac:dyDescent="0.25">
      <c r="A3" s="681"/>
      <c r="B3" s="681"/>
      <c r="C3" s="681"/>
      <c r="D3" s="681"/>
      <c r="E3" s="681"/>
      <c r="F3" s="681"/>
      <c r="G3" s="684"/>
      <c r="H3" s="684"/>
      <c r="I3" s="684"/>
      <c r="J3" s="684"/>
      <c r="K3" s="684"/>
      <c r="L3" s="684"/>
      <c r="M3" s="684"/>
      <c r="N3" s="684"/>
      <c r="O3" s="684"/>
      <c r="P3" s="684"/>
      <c r="Q3" s="684"/>
      <c r="R3" s="684"/>
      <c r="S3" s="684"/>
      <c r="T3" s="684"/>
      <c r="U3" s="684"/>
      <c r="V3" s="684"/>
      <c r="W3" s="684"/>
      <c r="X3" s="684"/>
      <c r="Y3" s="684"/>
      <c r="Z3" s="684"/>
      <c r="AA3" s="684"/>
      <c r="AB3" s="684"/>
      <c r="AC3" s="684"/>
      <c r="AD3" s="682"/>
      <c r="AE3" s="682"/>
      <c r="AF3" s="682"/>
      <c r="AG3" s="682"/>
      <c r="AH3" s="682"/>
      <c r="AI3" s="682"/>
    </row>
    <row r="4" spans="1:35" ht="12" customHeight="1" x14ac:dyDescent="0.25">
      <c r="A4" s="681"/>
      <c r="B4" s="681"/>
      <c r="C4" s="681"/>
      <c r="D4" s="681"/>
      <c r="E4" s="681"/>
      <c r="F4" s="681"/>
      <c r="G4" s="684"/>
      <c r="H4" s="684"/>
      <c r="I4" s="684"/>
      <c r="J4" s="684"/>
      <c r="K4" s="684"/>
      <c r="L4" s="684"/>
      <c r="M4" s="684"/>
      <c r="N4" s="684"/>
      <c r="O4" s="684"/>
      <c r="P4" s="684"/>
      <c r="Q4" s="684"/>
      <c r="R4" s="684"/>
      <c r="S4" s="684"/>
      <c r="T4" s="684"/>
      <c r="U4" s="684"/>
      <c r="V4" s="684"/>
      <c r="W4" s="684"/>
      <c r="X4" s="684"/>
      <c r="Y4" s="684"/>
      <c r="Z4" s="684"/>
      <c r="AA4" s="684"/>
      <c r="AB4" s="684"/>
      <c r="AC4" s="684"/>
      <c r="AD4" s="627" t="s">
        <v>251</v>
      </c>
      <c r="AE4" s="627"/>
      <c r="AF4" s="627"/>
      <c r="AG4" s="627"/>
      <c r="AH4" s="627"/>
      <c r="AI4" s="627"/>
    </row>
    <row r="5" spans="1:35" ht="12" customHeight="1" x14ac:dyDescent="0.25">
      <c r="A5" s="681"/>
      <c r="B5" s="681"/>
      <c r="C5" s="681"/>
      <c r="D5" s="681"/>
      <c r="E5" s="681"/>
      <c r="F5" s="681"/>
      <c r="G5" s="308"/>
      <c r="H5" s="308"/>
      <c r="I5" s="308"/>
      <c r="J5" s="308"/>
      <c r="K5" s="308"/>
      <c r="L5" s="308"/>
      <c r="M5" s="308"/>
      <c r="N5" s="308"/>
      <c r="O5" s="308"/>
      <c r="P5" s="308"/>
      <c r="Q5" s="308"/>
      <c r="R5" s="308"/>
      <c r="S5" s="308"/>
      <c r="T5" s="308"/>
      <c r="U5" s="308"/>
      <c r="V5" s="308"/>
      <c r="W5" s="308"/>
      <c r="X5" s="308"/>
      <c r="Y5" s="308"/>
      <c r="Z5" s="308"/>
      <c r="AA5" s="308"/>
      <c r="AB5" s="308"/>
      <c r="AC5" s="308"/>
      <c r="AD5" s="683">
        <f>'RD925 Form'!AJ49</f>
        <v>2020</v>
      </c>
      <c r="AE5" s="683"/>
      <c r="AF5" s="683"/>
      <c r="AG5" s="683"/>
      <c r="AH5" s="683"/>
      <c r="AI5" s="683"/>
    </row>
    <row r="6" spans="1:35" ht="12" customHeight="1" x14ac:dyDescent="0.25">
      <c r="A6" s="681"/>
      <c r="B6" s="681"/>
      <c r="C6" s="681"/>
      <c r="D6" s="681"/>
      <c r="E6" s="681"/>
      <c r="F6" s="681"/>
      <c r="G6" s="308"/>
      <c r="H6" s="308"/>
      <c r="I6" s="308"/>
      <c r="J6" s="308"/>
      <c r="K6" s="308"/>
      <c r="L6" s="308"/>
      <c r="M6" s="308"/>
      <c r="N6" s="308"/>
      <c r="O6" s="308"/>
      <c r="P6" s="308"/>
      <c r="Q6" s="308"/>
      <c r="R6" s="308"/>
      <c r="S6" s="308"/>
      <c r="T6" s="308"/>
      <c r="U6" s="308"/>
      <c r="V6" s="308"/>
      <c r="W6" s="308"/>
      <c r="X6" s="308"/>
      <c r="Y6" s="308"/>
      <c r="Z6" s="308"/>
      <c r="AA6" s="308"/>
      <c r="AB6" s="308"/>
      <c r="AC6" s="308"/>
      <c r="AD6" s="683"/>
      <c r="AE6" s="683"/>
      <c r="AF6" s="683"/>
      <c r="AG6" s="683"/>
      <c r="AH6" s="683"/>
      <c r="AI6" s="683"/>
    </row>
    <row r="7" spans="1:35" ht="12" customHeight="1" thickBot="1" x14ac:dyDescent="0.3">
      <c r="A7" s="309"/>
      <c r="B7" s="309"/>
      <c r="C7" s="309"/>
      <c r="D7" s="309"/>
      <c r="E7" s="309"/>
      <c r="F7" s="309"/>
      <c r="G7" s="308"/>
      <c r="H7" s="308"/>
      <c r="I7" s="308"/>
      <c r="J7" s="308"/>
      <c r="K7" s="308"/>
      <c r="L7" s="308"/>
      <c r="M7" s="308"/>
      <c r="N7" s="308"/>
      <c r="O7" s="308"/>
      <c r="P7" s="308"/>
      <c r="Q7" s="308"/>
      <c r="R7" s="308"/>
      <c r="S7" s="308"/>
      <c r="T7" s="308"/>
      <c r="U7" s="308"/>
      <c r="V7" s="308"/>
      <c r="W7" s="308"/>
      <c r="X7" s="308"/>
      <c r="Y7" s="308"/>
      <c r="Z7" s="308"/>
      <c r="AA7" s="308"/>
      <c r="AB7" s="308"/>
      <c r="AC7" s="308"/>
      <c r="AD7" s="316"/>
      <c r="AE7" s="316"/>
      <c r="AF7" s="316"/>
      <c r="AG7" s="316"/>
      <c r="AH7" s="316"/>
      <c r="AI7" s="316"/>
    </row>
    <row r="8" spans="1:35" ht="12" customHeight="1" thickTop="1" x14ac:dyDescent="0.25">
      <c r="A8" s="315"/>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row>
    <row r="9" spans="1:35" ht="12" customHeight="1" x14ac:dyDescent="0.25">
      <c r="B9" s="680" t="s">
        <v>230</v>
      </c>
      <c r="C9" s="680"/>
      <c r="D9" s="680"/>
      <c r="E9" s="680"/>
      <c r="F9" s="680"/>
      <c r="G9" s="680"/>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row>
    <row r="10" spans="1:35" ht="12" customHeight="1" x14ac:dyDescent="0.25">
      <c r="C10" s="679" t="str">
        <f>"It is a payment voucher you send with your check or money order for any balance due, as indicated on the “Total User Charge Due” line of your "&amp;'RD925 Form'!AJ49&amp;" RD-925, User Charge Annual Certified Statement or Tax-Exempt User Charge Certified 7f Statement for Automatic Annual Billing."</f>
        <v>It is a payment voucher you send with your check or money order for any balance due, as indicated on the “Total User Charge Due” line of your 2020 RD-925, User Charge Annual Certified Statement or Tax-Exempt User Charge Certified 7f Statement for Automatic Annual Billing.</v>
      </c>
      <c r="D10" s="679"/>
      <c r="E10" s="679"/>
      <c r="F10" s="679"/>
      <c r="G10" s="679"/>
      <c r="H10" s="679"/>
      <c r="I10" s="679"/>
      <c r="J10" s="679"/>
      <c r="K10" s="679"/>
      <c r="L10" s="679"/>
      <c r="M10" s="679"/>
      <c r="N10" s="679"/>
      <c r="O10" s="679"/>
      <c r="P10" s="679"/>
      <c r="Q10" s="679"/>
      <c r="R10" s="679"/>
      <c r="S10" s="679"/>
      <c r="T10" s="679"/>
      <c r="U10" s="679"/>
      <c r="V10" s="679"/>
      <c r="W10" s="679"/>
      <c r="X10" s="679"/>
      <c r="Y10" s="679"/>
      <c r="Z10" s="679"/>
      <c r="AA10" s="679"/>
      <c r="AB10" s="679"/>
      <c r="AC10" s="679"/>
      <c r="AD10" s="679"/>
      <c r="AE10" s="679"/>
      <c r="AF10" s="679"/>
      <c r="AG10" s="679"/>
      <c r="AH10" s="679"/>
      <c r="AI10" s="679"/>
    </row>
    <row r="11" spans="1:35" ht="12" customHeight="1" x14ac:dyDescent="0.25">
      <c r="C11" s="679"/>
      <c r="D11" s="679"/>
      <c r="E11" s="679"/>
      <c r="F11" s="679"/>
      <c r="G11" s="679"/>
      <c r="H11" s="679"/>
      <c r="I11" s="679"/>
      <c r="J11" s="679"/>
      <c r="K11" s="679"/>
      <c r="L11" s="679"/>
      <c r="M11" s="679"/>
      <c r="N11" s="679"/>
      <c r="O11" s="679"/>
      <c r="P11" s="679"/>
      <c r="Q11" s="679"/>
      <c r="R11" s="679"/>
      <c r="S11" s="679"/>
      <c r="T11" s="679"/>
      <c r="U11" s="679"/>
      <c r="V11" s="679"/>
      <c r="W11" s="679"/>
      <c r="X11" s="679"/>
      <c r="Y11" s="679"/>
      <c r="Z11" s="679"/>
      <c r="AA11" s="679"/>
      <c r="AB11" s="679"/>
      <c r="AC11" s="679"/>
      <c r="AD11" s="679"/>
      <c r="AE11" s="679"/>
      <c r="AF11" s="679"/>
      <c r="AG11" s="679"/>
      <c r="AH11" s="679"/>
      <c r="AI11" s="679"/>
    </row>
    <row r="12" spans="1:35" ht="12" customHeight="1" x14ac:dyDescent="0.25">
      <c r="C12" s="679"/>
      <c r="D12" s="679"/>
      <c r="E12" s="679"/>
      <c r="F12" s="679"/>
      <c r="G12" s="679"/>
      <c r="H12" s="679"/>
      <c r="I12" s="679"/>
      <c r="J12" s="679"/>
      <c r="K12" s="679"/>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79"/>
      <c r="AI12" s="679"/>
    </row>
    <row r="13" spans="1:35" ht="12" customHeight="1" x14ac:dyDescent="0.25">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row>
    <row r="14" spans="1:35" ht="12" customHeight="1" x14ac:dyDescent="0.25">
      <c r="B14" s="669" t="s">
        <v>231</v>
      </c>
      <c r="C14" s="669"/>
      <c r="D14" s="669"/>
      <c r="E14" s="669"/>
      <c r="F14" s="669"/>
      <c r="G14" s="669"/>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row>
    <row r="15" spans="1:35" ht="12" customHeight="1" x14ac:dyDescent="0.2">
      <c r="C15" s="317" t="s">
        <v>233</v>
      </c>
      <c r="D15" s="656" t="s">
        <v>268</v>
      </c>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row>
    <row r="16" spans="1:35" ht="12" customHeight="1" x14ac:dyDescent="0.2">
      <c r="C16" s="317" t="s">
        <v>233</v>
      </c>
      <c r="D16" s="656" t="s">
        <v>232</v>
      </c>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6"/>
    </row>
    <row r="17" spans="2:35" ht="12" customHeight="1" x14ac:dyDescent="0.2">
      <c r="C17" s="317" t="s">
        <v>233</v>
      </c>
      <c r="D17" s="656" t="s">
        <v>254</v>
      </c>
      <c r="E17" s="656"/>
      <c r="F17" s="656"/>
      <c r="G17" s="656"/>
      <c r="H17" s="656"/>
      <c r="I17" s="656"/>
      <c r="J17" s="656"/>
      <c r="K17" s="656"/>
      <c r="L17" s="656"/>
      <c r="M17" s="656"/>
      <c r="N17" s="656"/>
      <c r="O17" s="656"/>
      <c r="P17" s="656"/>
      <c r="Q17" s="656"/>
      <c r="R17" s="656"/>
      <c r="S17" s="656"/>
      <c r="T17" s="656"/>
      <c r="U17" s="656"/>
      <c r="V17" s="656"/>
      <c r="W17" s="656"/>
      <c r="X17" s="656"/>
      <c r="Y17" s="656"/>
      <c r="Z17" s="656"/>
      <c r="AA17" s="656"/>
      <c r="AB17" s="656"/>
      <c r="AC17" s="656"/>
      <c r="AD17" s="656"/>
      <c r="AE17" s="656"/>
      <c r="AF17" s="656"/>
      <c r="AG17" s="656"/>
      <c r="AH17" s="656"/>
      <c r="AI17" s="656"/>
    </row>
    <row r="19" spans="2:35" ht="12" customHeight="1" x14ac:dyDescent="0.25">
      <c r="B19" s="669" t="s">
        <v>234</v>
      </c>
      <c r="C19" s="669"/>
      <c r="D19" s="669"/>
      <c r="E19" s="669"/>
      <c r="F19" s="669"/>
      <c r="G19" s="669"/>
      <c r="H19" s="669"/>
      <c r="I19" s="669"/>
      <c r="J19" s="669"/>
      <c r="K19" s="669"/>
      <c r="L19" s="669"/>
      <c r="M19" s="669"/>
      <c r="N19" s="669"/>
      <c r="O19" s="669"/>
      <c r="P19" s="669"/>
      <c r="Q19" s="669"/>
      <c r="R19" s="669"/>
      <c r="S19" s="669"/>
      <c r="T19" s="669"/>
      <c r="U19" s="669"/>
      <c r="V19" s="669"/>
      <c r="W19" s="669"/>
      <c r="X19" s="669"/>
      <c r="Y19" s="669"/>
      <c r="Z19" s="669"/>
      <c r="AA19" s="669"/>
      <c r="AB19" s="669"/>
      <c r="AC19" s="669"/>
      <c r="AD19" s="669"/>
      <c r="AE19" s="669"/>
    </row>
    <row r="20" spans="2:35" ht="12" customHeight="1" x14ac:dyDescent="0.2">
      <c r="C20" s="317" t="s">
        <v>233</v>
      </c>
      <c r="D20" s="637" t="s">
        <v>235</v>
      </c>
      <c r="E20" s="637"/>
      <c r="F20" s="637"/>
      <c r="G20" s="637"/>
      <c r="H20" s="637"/>
      <c r="I20" s="637"/>
      <c r="J20" s="637"/>
      <c r="K20" s="637"/>
      <c r="L20" s="637"/>
      <c r="M20" s="637"/>
      <c r="N20" s="637"/>
      <c r="O20" s="637"/>
      <c r="P20" s="637"/>
      <c r="Q20" s="637"/>
      <c r="R20" s="637"/>
      <c r="S20" s="637"/>
      <c r="T20" s="637"/>
      <c r="U20" s="637"/>
      <c r="V20" s="637"/>
      <c r="W20" s="637"/>
      <c r="X20" s="637"/>
      <c r="Y20" s="637"/>
      <c r="Z20" s="637"/>
      <c r="AA20" s="637"/>
      <c r="AB20" s="637"/>
      <c r="AC20" s="637"/>
      <c r="AD20" s="637"/>
      <c r="AE20" s="637"/>
      <c r="AF20" s="637"/>
      <c r="AG20" s="637"/>
      <c r="AH20" s="637"/>
      <c r="AI20" s="637"/>
    </row>
    <row r="21" spans="2:35" ht="12" customHeight="1" x14ac:dyDescent="0.2">
      <c r="C21" s="317" t="s">
        <v>233</v>
      </c>
      <c r="D21" s="637" t="s">
        <v>236</v>
      </c>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row>
    <row r="22" spans="2:35" ht="12" customHeight="1" x14ac:dyDescent="0.2">
      <c r="C22" s="317" t="s">
        <v>233</v>
      </c>
      <c r="D22" s="637" t="str">
        <f>"Please indicate your User ID and "&amp;'RD925 Form'!AJ49&amp;"-925V on the check."</f>
        <v>Please indicate your User ID and 2020-925V on the check.</v>
      </c>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row>
    <row r="24" spans="2:35" ht="12" customHeight="1" x14ac:dyDescent="0.25">
      <c r="B24" s="669" t="str">
        <f>"How to Send In Your "&amp;'RD925 Form'!AJ49&amp;" User Charge Payment and Form 925-V"</f>
        <v>How to Send In Your 2020 User Charge Payment and Form 925-V</v>
      </c>
      <c r="C24" s="669"/>
      <c r="D24" s="669"/>
      <c r="E24" s="669"/>
      <c r="F24" s="669"/>
      <c r="G24" s="669"/>
      <c r="H24" s="669"/>
      <c r="I24" s="669"/>
      <c r="J24" s="669"/>
      <c r="K24" s="669"/>
      <c r="L24" s="669"/>
      <c r="M24" s="669"/>
      <c r="N24" s="669"/>
      <c r="O24" s="669"/>
      <c r="P24" s="669"/>
      <c r="Q24" s="669"/>
      <c r="R24" s="669"/>
      <c r="S24" s="669"/>
      <c r="T24" s="669"/>
      <c r="U24" s="669"/>
      <c r="V24" s="669"/>
      <c r="W24" s="669"/>
      <c r="X24" s="669"/>
      <c r="Y24" s="669"/>
      <c r="Z24" s="669"/>
      <c r="AA24" s="669"/>
      <c r="AB24" s="669"/>
      <c r="AC24" s="669"/>
      <c r="AD24" s="669"/>
      <c r="AE24" s="669"/>
    </row>
    <row r="25" spans="2:35" ht="12" customHeight="1" x14ac:dyDescent="0.2">
      <c r="C25" s="317" t="s">
        <v>233</v>
      </c>
      <c r="D25" s="637" t="s">
        <v>237</v>
      </c>
      <c r="E25" s="637"/>
      <c r="F25" s="637"/>
      <c r="G25" s="637"/>
      <c r="H25" s="637"/>
      <c r="I25" s="637"/>
      <c r="J25" s="637"/>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7"/>
      <c r="AI25" s="637"/>
    </row>
    <row r="26" spans="2:35" ht="12" customHeight="1" x14ac:dyDescent="0.2">
      <c r="C26" s="317" t="s">
        <v>233</v>
      </c>
      <c r="D26" s="670" t="s">
        <v>253</v>
      </c>
      <c r="E26" s="670"/>
      <c r="F26" s="670"/>
      <c r="G26" s="670"/>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0"/>
      <c r="AI26" s="670"/>
    </row>
    <row r="27" spans="2:35" ht="12" customHeight="1" x14ac:dyDescent="0.2">
      <c r="C27" s="317" t="s">
        <v>233</v>
      </c>
      <c r="D27" s="670" t="s">
        <v>277</v>
      </c>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670"/>
      <c r="AD27" s="670"/>
      <c r="AE27" s="670"/>
      <c r="AF27" s="670"/>
      <c r="AG27" s="670"/>
      <c r="AH27" s="670"/>
      <c r="AI27" s="670"/>
    </row>
    <row r="28" spans="2:35" ht="12" customHeight="1" x14ac:dyDescent="0.25">
      <c r="C28" s="638" t="s">
        <v>269</v>
      </c>
      <c r="D28" s="638"/>
      <c r="E28" s="638"/>
      <c r="F28" s="638"/>
      <c r="G28" s="638"/>
      <c r="H28" s="638"/>
      <c r="I28" s="638"/>
      <c r="J28" s="638"/>
      <c r="K28" s="638"/>
      <c r="L28" s="638"/>
      <c r="M28" s="638"/>
      <c r="N28" s="638"/>
      <c r="O28" s="638"/>
      <c r="P28" s="638"/>
      <c r="Q28" s="638"/>
      <c r="R28" s="638"/>
      <c r="S28" s="638"/>
      <c r="T28" s="638"/>
      <c r="U28" s="638"/>
      <c r="V28" s="638"/>
      <c r="W28" s="638"/>
      <c r="X28" s="638"/>
      <c r="Y28" s="638"/>
      <c r="Z28" s="638"/>
      <c r="AA28" s="638"/>
      <c r="AB28" s="638"/>
      <c r="AC28" s="638"/>
      <c r="AD28" s="638"/>
      <c r="AE28" s="638"/>
      <c r="AF28" s="638"/>
      <c r="AG28" s="638"/>
      <c r="AH28" s="638"/>
      <c r="AI28" s="638"/>
    </row>
    <row r="29" spans="2:35" ht="12" customHeight="1" x14ac:dyDescent="0.25">
      <c r="C29" s="638"/>
      <c r="D29" s="638"/>
      <c r="E29" s="638"/>
      <c r="F29" s="638"/>
      <c r="G29" s="638"/>
      <c r="H29" s="638"/>
      <c r="I29" s="638"/>
      <c r="J29" s="638"/>
      <c r="K29" s="638"/>
      <c r="L29" s="638"/>
      <c r="M29" s="638"/>
      <c r="N29" s="638"/>
      <c r="O29" s="638"/>
      <c r="P29" s="638"/>
      <c r="Q29" s="638"/>
      <c r="R29" s="638"/>
      <c r="S29" s="638"/>
      <c r="T29" s="638"/>
      <c r="U29" s="638"/>
      <c r="V29" s="638"/>
      <c r="W29" s="638"/>
      <c r="X29" s="638"/>
      <c r="Y29" s="638"/>
      <c r="Z29" s="638"/>
      <c r="AA29" s="638"/>
      <c r="AB29" s="638"/>
      <c r="AC29" s="638"/>
      <c r="AD29" s="638"/>
      <c r="AE29" s="638"/>
      <c r="AF29" s="638"/>
      <c r="AG29" s="638"/>
      <c r="AH29" s="638"/>
      <c r="AI29" s="638"/>
    </row>
    <row r="30" spans="2:35" ht="12" customHeight="1" x14ac:dyDescent="0.25">
      <c r="C30" s="638"/>
      <c r="D30" s="638"/>
      <c r="E30" s="638"/>
      <c r="F30" s="638"/>
      <c r="G30" s="638"/>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38"/>
      <c r="AF30" s="638"/>
      <c r="AG30" s="638"/>
      <c r="AH30" s="638"/>
      <c r="AI30" s="638"/>
    </row>
    <row r="31" spans="2:35" ht="12" customHeight="1" x14ac:dyDescent="0.25">
      <c r="C31" s="638"/>
      <c r="D31" s="638"/>
      <c r="E31" s="638"/>
      <c r="F31" s="638"/>
      <c r="G31" s="638"/>
      <c r="H31" s="638"/>
      <c r="I31" s="638"/>
      <c r="J31" s="638"/>
      <c r="K31" s="638"/>
      <c r="L31" s="638"/>
      <c r="M31" s="638"/>
      <c r="N31" s="638"/>
      <c r="O31" s="638"/>
      <c r="P31" s="638"/>
      <c r="Q31" s="638"/>
      <c r="R31" s="638"/>
      <c r="S31" s="638"/>
      <c r="T31" s="638"/>
      <c r="U31" s="638"/>
      <c r="V31" s="638"/>
      <c r="W31" s="638"/>
      <c r="X31" s="638"/>
      <c r="Y31" s="638"/>
      <c r="Z31" s="638"/>
      <c r="AA31" s="638"/>
      <c r="AB31" s="638"/>
      <c r="AC31" s="638"/>
      <c r="AD31" s="638"/>
      <c r="AE31" s="638"/>
      <c r="AF31" s="638"/>
      <c r="AG31" s="638"/>
      <c r="AH31" s="638"/>
      <c r="AI31" s="638"/>
    </row>
    <row r="33" spans="1:42" ht="12" customHeight="1" x14ac:dyDescent="0.25">
      <c r="B33" s="650" t="s">
        <v>271</v>
      </c>
      <c r="C33" s="650"/>
      <c r="D33" s="650"/>
      <c r="E33" s="650"/>
      <c r="F33" s="650"/>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c r="AE33" s="650"/>
      <c r="AF33" s="650"/>
      <c r="AG33" s="650"/>
      <c r="AH33" s="650"/>
      <c r="AI33" s="650"/>
    </row>
    <row r="34" spans="1:42" ht="12" customHeight="1" x14ac:dyDescent="0.25">
      <c r="B34" s="650"/>
      <c r="C34" s="650"/>
      <c r="D34" s="650"/>
      <c r="E34" s="650"/>
      <c r="F34" s="650"/>
      <c r="G34" s="650"/>
      <c r="H34" s="650"/>
      <c r="I34" s="650"/>
      <c r="J34" s="650"/>
      <c r="K34" s="650"/>
      <c r="L34" s="650"/>
      <c r="M34" s="650"/>
      <c r="N34" s="650"/>
      <c r="O34" s="650"/>
      <c r="P34" s="650"/>
      <c r="Q34" s="650"/>
      <c r="R34" s="650"/>
      <c r="S34" s="650"/>
      <c r="T34" s="650"/>
      <c r="U34" s="650"/>
      <c r="V34" s="650"/>
      <c r="W34" s="650"/>
      <c r="X34" s="650"/>
      <c r="Y34" s="650"/>
      <c r="Z34" s="650"/>
      <c r="AA34" s="650"/>
      <c r="AB34" s="650"/>
      <c r="AC34" s="650"/>
      <c r="AD34" s="650"/>
      <c r="AE34" s="650"/>
      <c r="AF34" s="650"/>
      <c r="AG34" s="650"/>
      <c r="AH34" s="650"/>
      <c r="AI34" s="650"/>
    </row>
    <row r="35" spans="1:42" s="311" customFormat="1" ht="12.75" x14ac:dyDescent="0.25">
      <c r="B35" s="650"/>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c r="AD35" s="650"/>
      <c r="AE35" s="650"/>
      <c r="AF35" s="650"/>
      <c r="AG35" s="650"/>
      <c r="AH35" s="650"/>
      <c r="AI35" s="650"/>
    </row>
    <row r="37" spans="1:42" ht="12" customHeight="1" x14ac:dyDescent="0.25">
      <c r="A37" s="312"/>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row>
    <row r="38" spans="1:42" ht="12" customHeight="1" x14ac:dyDescent="0.25">
      <c r="A38" s="678" t="s">
        <v>238</v>
      </c>
      <c r="B38" s="678"/>
      <c r="C38" s="678"/>
      <c r="D38" s="678"/>
      <c r="E38" s="678"/>
      <c r="F38" s="678"/>
      <c r="G38" s="678"/>
      <c r="H38" s="678"/>
      <c r="I38" s="678"/>
      <c r="J38" s="678"/>
      <c r="K38" s="678"/>
      <c r="L38" s="678"/>
      <c r="M38" s="678"/>
      <c r="N38" s="678"/>
      <c r="O38" s="678"/>
      <c r="P38" s="678"/>
      <c r="Q38" s="678"/>
      <c r="R38" s="678"/>
      <c r="S38" s="678"/>
      <c r="T38" s="678"/>
      <c r="U38" s="678"/>
      <c r="V38" s="678"/>
      <c r="W38" s="678"/>
      <c r="X38" s="678"/>
      <c r="Y38" s="678"/>
      <c r="Z38" s="678"/>
      <c r="AA38" s="678"/>
      <c r="AB38" s="678"/>
      <c r="AC38" s="678"/>
      <c r="AD38" s="678"/>
      <c r="AE38" s="678"/>
      <c r="AF38" s="678"/>
      <c r="AG38" s="678"/>
      <c r="AH38" s="678"/>
      <c r="AI38" s="678"/>
    </row>
    <row r="39" spans="1:42" ht="12" customHeight="1" x14ac:dyDescent="0.25">
      <c r="AC39" s="313"/>
      <c r="AD39" s="313"/>
      <c r="AE39" s="313"/>
      <c r="AF39" s="313"/>
      <c r="AG39" s="313"/>
      <c r="AH39" s="313"/>
      <c r="AI39" s="313"/>
    </row>
    <row r="40" spans="1:42" ht="12" customHeight="1" x14ac:dyDescent="0.25">
      <c r="A40" s="639" t="s">
        <v>252</v>
      </c>
      <c r="B40" s="639"/>
      <c r="C40" s="639"/>
      <c r="D40" s="639"/>
      <c r="E40" s="639"/>
      <c r="F40" s="639"/>
      <c r="G40" s="639"/>
      <c r="H40" s="639"/>
      <c r="I40" s="654" t="s">
        <v>240</v>
      </c>
      <c r="J40" s="654"/>
      <c r="K40" s="654"/>
      <c r="L40" s="654"/>
      <c r="M40" s="654"/>
      <c r="N40" s="654"/>
      <c r="O40" s="654"/>
      <c r="P40" s="654"/>
      <c r="Q40" s="654"/>
      <c r="R40" s="654"/>
      <c r="S40" s="654"/>
      <c r="T40" s="654"/>
      <c r="U40" s="654"/>
      <c r="V40" s="654"/>
      <c r="W40" s="654"/>
      <c r="X40" s="654"/>
      <c r="Y40" s="654"/>
      <c r="Z40" s="654"/>
      <c r="AA40" s="654"/>
      <c r="AB40" s="671">
        <f>'RD925 Form'!AJ49</f>
        <v>2020</v>
      </c>
      <c r="AC40" s="672"/>
      <c r="AD40" s="672"/>
      <c r="AE40" s="672"/>
      <c r="AF40" s="672"/>
      <c r="AG40" s="672"/>
      <c r="AH40" s="672"/>
      <c r="AI40" s="673"/>
    </row>
    <row r="41" spans="1:42" ht="12" customHeight="1" x14ac:dyDescent="0.25">
      <c r="A41" s="639"/>
      <c r="B41" s="639"/>
      <c r="C41" s="639"/>
      <c r="D41" s="639"/>
      <c r="E41" s="639"/>
      <c r="F41" s="639"/>
      <c r="G41" s="639"/>
      <c r="H41" s="639"/>
      <c r="I41" s="654"/>
      <c r="J41" s="654"/>
      <c r="K41" s="654"/>
      <c r="L41" s="654"/>
      <c r="M41" s="654"/>
      <c r="N41" s="654"/>
      <c r="O41" s="654"/>
      <c r="P41" s="654"/>
      <c r="Q41" s="654"/>
      <c r="R41" s="654"/>
      <c r="S41" s="654"/>
      <c r="T41" s="654"/>
      <c r="U41" s="654"/>
      <c r="V41" s="654"/>
      <c r="W41" s="654"/>
      <c r="X41" s="654"/>
      <c r="Y41" s="654"/>
      <c r="Z41" s="654"/>
      <c r="AA41" s="654"/>
      <c r="AB41" s="674"/>
      <c r="AC41" s="675"/>
      <c r="AD41" s="675"/>
      <c r="AE41" s="675"/>
      <c r="AF41" s="675"/>
      <c r="AG41" s="675"/>
      <c r="AH41" s="675"/>
      <c r="AI41" s="676"/>
    </row>
    <row r="42" spans="1:42" ht="8.1" customHeight="1" x14ac:dyDescent="0.25">
      <c r="A42" s="639"/>
      <c r="B42" s="639"/>
      <c r="C42" s="639"/>
      <c r="D42" s="639"/>
      <c r="E42" s="639"/>
      <c r="F42" s="639"/>
      <c r="G42" s="639"/>
      <c r="H42" s="639"/>
      <c r="I42" s="654"/>
      <c r="J42" s="654"/>
      <c r="K42" s="654"/>
      <c r="L42" s="654"/>
      <c r="M42" s="654"/>
      <c r="N42" s="654"/>
      <c r="O42" s="654"/>
      <c r="P42" s="654"/>
      <c r="Q42" s="654"/>
      <c r="R42" s="654"/>
      <c r="S42" s="654"/>
      <c r="T42" s="654"/>
      <c r="U42" s="654"/>
      <c r="V42" s="654"/>
      <c r="W42" s="654"/>
      <c r="X42" s="654"/>
      <c r="Y42" s="654"/>
      <c r="Z42" s="654"/>
      <c r="AA42" s="654"/>
      <c r="AB42" s="674"/>
      <c r="AC42" s="675"/>
      <c r="AD42" s="675"/>
      <c r="AE42" s="675"/>
      <c r="AF42" s="675"/>
      <c r="AG42" s="675"/>
      <c r="AH42" s="675"/>
      <c r="AI42" s="676"/>
    </row>
    <row r="43" spans="1:42" ht="15.95" customHeight="1" thickBot="1" x14ac:dyDescent="0.3">
      <c r="A43" s="640"/>
      <c r="B43" s="640"/>
      <c r="C43" s="640"/>
      <c r="D43" s="640"/>
      <c r="E43" s="640"/>
      <c r="F43" s="640"/>
      <c r="G43" s="640"/>
      <c r="H43" s="640"/>
      <c r="I43" s="655"/>
      <c r="J43" s="655"/>
      <c r="K43" s="655"/>
      <c r="L43" s="655"/>
      <c r="M43" s="655"/>
      <c r="N43" s="655"/>
      <c r="O43" s="655"/>
      <c r="P43" s="655"/>
      <c r="Q43" s="655"/>
      <c r="R43" s="655"/>
      <c r="S43" s="655"/>
      <c r="T43" s="655"/>
      <c r="U43" s="655"/>
      <c r="V43" s="655"/>
      <c r="W43" s="655"/>
      <c r="X43" s="655"/>
      <c r="Y43" s="655"/>
      <c r="Z43" s="654"/>
      <c r="AA43" s="654"/>
      <c r="AB43" s="651" t="s">
        <v>255</v>
      </c>
      <c r="AC43" s="652"/>
      <c r="AD43" s="652"/>
      <c r="AE43" s="652"/>
      <c r="AF43" s="652"/>
      <c r="AG43" s="652"/>
      <c r="AH43" s="652"/>
      <c r="AI43" s="653"/>
    </row>
    <row r="44" spans="1:42" ht="12" customHeight="1" thickTop="1" thickBot="1" x14ac:dyDescent="0.3">
      <c r="A44" s="677"/>
      <c r="B44" s="677"/>
      <c r="C44" s="677"/>
      <c r="D44" s="677"/>
      <c r="E44" s="677"/>
      <c r="F44" s="677"/>
      <c r="G44" s="677"/>
      <c r="H44" s="677"/>
      <c r="I44" s="647" t="s">
        <v>25</v>
      </c>
      <c r="J44" s="647"/>
      <c r="K44" s="647"/>
      <c r="L44" s="647"/>
      <c r="M44" s="647"/>
      <c r="N44" s="647"/>
      <c r="O44" s="647"/>
      <c r="P44" s="647"/>
      <c r="Q44" s="647" t="s">
        <v>241</v>
      </c>
      <c r="R44" s="647"/>
      <c r="S44" s="647"/>
      <c r="T44" s="647"/>
      <c r="U44" s="647"/>
      <c r="V44" s="647"/>
      <c r="W44" s="647"/>
      <c r="X44" s="647"/>
      <c r="Y44" s="647"/>
    </row>
    <row r="45" spans="1:42" ht="12" customHeight="1" thickTop="1" x14ac:dyDescent="0.25">
      <c r="A45" s="657" t="s">
        <v>242</v>
      </c>
      <c r="B45" s="657"/>
      <c r="C45" s="657"/>
      <c r="D45" s="657"/>
      <c r="E45" s="657"/>
      <c r="F45" s="657"/>
      <c r="G45" s="657"/>
      <c r="H45" s="657"/>
      <c r="I45" s="648">
        <f>'RD925 Form'!AE5</f>
        <v>0</v>
      </c>
      <c r="J45" s="648"/>
      <c r="K45" s="648"/>
      <c r="L45" s="648"/>
      <c r="M45" s="648"/>
      <c r="N45" s="648"/>
      <c r="O45" s="648"/>
      <c r="P45" s="648"/>
      <c r="Q45" s="644" t="str">
        <f>'RD925 Form'!AJ35</f>
        <v/>
      </c>
      <c r="R45" s="645"/>
      <c r="S45" s="645"/>
      <c r="T45" s="645"/>
      <c r="U45" s="645"/>
      <c r="V45" s="645"/>
      <c r="W45" s="645"/>
      <c r="X45" s="645"/>
      <c r="Y45" s="645"/>
      <c r="AA45" s="641" t="s">
        <v>244</v>
      </c>
      <c r="AB45" s="641"/>
      <c r="AC45" s="641"/>
      <c r="AD45" s="641"/>
      <c r="AE45" s="641"/>
      <c r="AF45" s="641"/>
      <c r="AG45" s="641"/>
      <c r="AH45" s="641"/>
      <c r="AI45" s="641"/>
    </row>
    <row r="46" spans="1:42" ht="12" customHeight="1" thickBot="1" x14ac:dyDescent="0.3">
      <c r="A46" s="658"/>
      <c r="B46" s="658"/>
      <c r="C46" s="658"/>
      <c r="D46" s="658"/>
      <c r="E46" s="658"/>
      <c r="F46" s="658"/>
      <c r="G46" s="658"/>
      <c r="H46" s="658"/>
      <c r="I46" s="649"/>
      <c r="J46" s="649"/>
      <c r="K46" s="649"/>
      <c r="L46" s="649"/>
      <c r="M46" s="649"/>
      <c r="N46" s="649"/>
      <c r="O46" s="649"/>
      <c r="P46" s="649"/>
      <c r="Q46" s="646"/>
      <c r="R46" s="646"/>
      <c r="S46" s="646"/>
      <c r="T46" s="646"/>
      <c r="U46" s="646"/>
      <c r="V46" s="646"/>
      <c r="W46" s="646"/>
      <c r="X46" s="646"/>
      <c r="Y46" s="646"/>
      <c r="AA46" s="642"/>
      <c r="AB46" s="642"/>
      <c r="AC46" s="642"/>
      <c r="AD46" s="642"/>
      <c r="AE46" s="642"/>
      <c r="AF46" s="642"/>
      <c r="AG46" s="642"/>
      <c r="AH46" s="642"/>
      <c r="AI46" s="642"/>
    </row>
    <row r="47" spans="1:42" ht="12" customHeight="1" thickTop="1" x14ac:dyDescent="0.25">
      <c r="A47" s="668" t="s">
        <v>243</v>
      </c>
      <c r="B47" s="668"/>
      <c r="C47" s="668"/>
      <c r="D47" s="668"/>
      <c r="E47" s="668"/>
      <c r="F47" s="668"/>
      <c r="G47" s="668"/>
      <c r="H47" s="668"/>
      <c r="I47" s="623">
        <f>'RD925 Form'!E7</f>
        <v>0</v>
      </c>
      <c r="J47" s="623"/>
      <c r="K47" s="623"/>
      <c r="L47" s="623"/>
      <c r="M47" s="623"/>
      <c r="N47" s="623"/>
      <c r="O47" s="623"/>
      <c r="P47" s="623"/>
      <c r="Q47" s="623"/>
      <c r="R47" s="623"/>
      <c r="S47" s="623"/>
      <c r="T47" s="623"/>
      <c r="U47" s="623"/>
      <c r="V47" s="623"/>
      <c r="W47" s="623"/>
      <c r="X47" s="623"/>
      <c r="Y47" s="623"/>
      <c r="AA47" s="310" t="s">
        <v>245</v>
      </c>
      <c r="AC47" s="625"/>
      <c r="AD47" s="625"/>
      <c r="AE47" s="625"/>
      <c r="AF47" s="625"/>
      <c r="AG47" s="625"/>
      <c r="AH47" s="625"/>
      <c r="AI47" s="625"/>
      <c r="AP47" s="310"/>
    </row>
    <row r="48" spans="1:42" ht="12" customHeight="1" x14ac:dyDescent="0.25">
      <c r="A48" s="643"/>
      <c r="B48" s="643"/>
      <c r="C48" s="643"/>
      <c r="D48" s="643"/>
      <c r="E48" s="643"/>
      <c r="F48" s="643"/>
      <c r="G48" s="643"/>
      <c r="H48" s="643"/>
      <c r="I48" s="624"/>
      <c r="J48" s="624"/>
      <c r="K48" s="624"/>
      <c r="L48" s="624"/>
      <c r="M48" s="624"/>
      <c r="N48" s="624"/>
      <c r="O48" s="624"/>
      <c r="P48" s="624"/>
      <c r="Q48" s="624"/>
      <c r="R48" s="624"/>
      <c r="S48" s="624"/>
      <c r="T48" s="624"/>
      <c r="U48" s="624"/>
      <c r="V48" s="624"/>
      <c r="W48" s="624"/>
      <c r="X48" s="624"/>
      <c r="Y48" s="624"/>
      <c r="AA48" s="310"/>
    </row>
    <row r="49" spans="1:35" ht="12" customHeight="1" x14ac:dyDescent="0.25">
      <c r="A49" s="659" t="s">
        <v>4</v>
      </c>
      <c r="B49" s="660"/>
      <c r="C49" s="660"/>
      <c r="D49" s="660"/>
      <c r="E49" s="660"/>
      <c r="F49" s="660"/>
      <c r="G49" s="660"/>
      <c r="H49" s="661"/>
      <c r="I49" s="628">
        <f>'RD925 Form'!E8</f>
        <v>0</v>
      </c>
      <c r="J49" s="629"/>
      <c r="K49" s="629"/>
      <c r="L49" s="629"/>
      <c r="M49" s="629"/>
      <c r="N49" s="629"/>
      <c r="O49" s="629"/>
      <c r="P49" s="629"/>
      <c r="Q49" s="629"/>
      <c r="R49" s="629"/>
      <c r="S49" s="629"/>
      <c r="T49" s="629"/>
      <c r="U49" s="629"/>
      <c r="V49" s="629"/>
      <c r="W49" s="629"/>
      <c r="X49" s="629"/>
      <c r="Y49" s="630"/>
      <c r="AA49" s="310" t="s">
        <v>246</v>
      </c>
      <c r="AC49" s="625"/>
      <c r="AD49" s="625"/>
      <c r="AE49" s="625"/>
      <c r="AF49" s="625"/>
      <c r="AG49" s="625"/>
      <c r="AH49" s="625"/>
      <c r="AI49" s="625"/>
    </row>
    <row r="50" spans="1:35" ht="12" customHeight="1" x14ac:dyDescent="0.25">
      <c r="A50" s="662"/>
      <c r="B50" s="663"/>
      <c r="C50" s="663"/>
      <c r="D50" s="663"/>
      <c r="E50" s="663"/>
      <c r="F50" s="663"/>
      <c r="G50" s="663"/>
      <c r="H50" s="664"/>
      <c r="I50" s="631"/>
      <c r="J50" s="632"/>
      <c r="K50" s="632"/>
      <c r="L50" s="632"/>
      <c r="M50" s="632"/>
      <c r="N50" s="632"/>
      <c r="O50" s="632"/>
      <c r="P50" s="632"/>
      <c r="Q50" s="632"/>
      <c r="R50" s="632"/>
      <c r="S50" s="632"/>
      <c r="T50" s="632"/>
      <c r="U50" s="632"/>
      <c r="V50" s="632"/>
      <c r="W50" s="632"/>
      <c r="X50" s="632"/>
      <c r="Y50" s="633"/>
      <c r="AA50" s="310"/>
    </row>
    <row r="51" spans="1:35" ht="12" customHeight="1" x14ac:dyDescent="0.25">
      <c r="A51" s="662"/>
      <c r="B51" s="663"/>
      <c r="C51" s="663"/>
      <c r="D51" s="663"/>
      <c r="E51" s="663"/>
      <c r="F51" s="663"/>
      <c r="G51" s="663"/>
      <c r="H51" s="664"/>
      <c r="I51" s="631"/>
      <c r="J51" s="632"/>
      <c r="K51" s="632"/>
      <c r="L51" s="632"/>
      <c r="M51" s="632"/>
      <c r="N51" s="632"/>
      <c r="O51" s="632"/>
      <c r="P51" s="632"/>
      <c r="Q51" s="632"/>
      <c r="R51" s="632"/>
      <c r="S51" s="632"/>
      <c r="T51" s="632"/>
      <c r="U51" s="632"/>
      <c r="V51" s="632"/>
      <c r="W51" s="632"/>
      <c r="X51" s="632"/>
      <c r="Y51" s="633"/>
      <c r="AA51" s="310" t="s">
        <v>247</v>
      </c>
      <c r="AC51" s="625"/>
      <c r="AD51" s="625"/>
      <c r="AE51" s="625"/>
      <c r="AF51" s="625"/>
      <c r="AG51" s="625"/>
      <c r="AH51" s="625"/>
      <c r="AI51" s="625"/>
    </row>
    <row r="52" spans="1:35" ht="12" customHeight="1" x14ac:dyDescent="0.25">
      <c r="A52" s="665"/>
      <c r="B52" s="666"/>
      <c r="C52" s="666"/>
      <c r="D52" s="666"/>
      <c r="E52" s="666"/>
      <c r="F52" s="666"/>
      <c r="G52" s="666"/>
      <c r="H52" s="667"/>
      <c r="I52" s="634"/>
      <c r="J52" s="635"/>
      <c r="K52" s="635"/>
      <c r="L52" s="635"/>
      <c r="M52" s="635"/>
      <c r="N52" s="635"/>
      <c r="O52" s="635"/>
      <c r="P52" s="635"/>
      <c r="Q52" s="635"/>
      <c r="R52" s="635"/>
      <c r="S52" s="635"/>
      <c r="T52" s="635"/>
      <c r="U52" s="635"/>
      <c r="V52" s="635"/>
      <c r="W52" s="635"/>
      <c r="X52" s="635"/>
      <c r="Y52" s="636"/>
      <c r="AA52" s="310"/>
    </row>
    <row r="53" spans="1:35" ht="12" customHeight="1" x14ac:dyDescent="0.25">
      <c r="A53" s="643" t="s">
        <v>5</v>
      </c>
      <c r="B53" s="643"/>
      <c r="C53" s="643"/>
      <c r="D53" s="643"/>
      <c r="E53" s="643"/>
      <c r="F53" s="643"/>
      <c r="G53" s="643"/>
      <c r="H53" s="643"/>
      <c r="I53" s="624">
        <f>'RD925 Form'!I9</f>
        <v>0</v>
      </c>
      <c r="J53" s="624"/>
      <c r="K53" s="624"/>
      <c r="L53" s="624"/>
      <c r="M53" s="624"/>
      <c r="N53" s="624"/>
      <c r="O53" s="624"/>
      <c r="P53" s="624"/>
      <c r="Q53" s="624"/>
      <c r="R53" s="624"/>
      <c r="S53" s="624"/>
      <c r="T53" s="624"/>
      <c r="U53" s="624"/>
      <c r="V53" s="624"/>
      <c r="W53" s="624"/>
      <c r="X53" s="624"/>
      <c r="Y53" s="624"/>
      <c r="AA53" s="310" t="s">
        <v>248</v>
      </c>
      <c r="AC53" s="625"/>
      <c r="AD53" s="625"/>
      <c r="AE53" s="625"/>
      <c r="AF53" s="625"/>
      <c r="AG53" s="625"/>
      <c r="AH53" s="625"/>
      <c r="AI53" s="625"/>
    </row>
    <row r="54" spans="1:35" ht="12" customHeight="1" x14ac:dyDescent="0.25">
      <c r="A54" s="643"/>
      <c r="B54" s="643"/>
      <c r="C54" s="643"/>
      <c r="D54" s="643"/>
      <c r="E54" s="643"/>
      <c r="F54" s="643"/>
      <c r="G54" s="643"/>
      <c r="H54" s="643"/>
      <c r="I54" s="624"/>
      <c r="J54" s="624"/>
      <c r="K54" s="624"/>
      <c r="L54" s="624"/>
      <c r="M54" s="624"/>
      <c r="N54" s="624"/>
      <c r="O54" s="624"/>
      <c r="P54" s="624"/>
      <c r="Q54" s="624"/>
      <c r="R54" s="624"/>
      <c r="S54" s="624"/>
      <c r="T54" s="624"/>
      <c r="U54" s="624"/>
      <c r="V54" s="624"/>
      <c r="W54" s="624"/>
      <c r="X54" s="624"/>
      <c r="Y54" s="624"/>
      <c r="AA54" s="310"/>
    </row>
    <row r="55" spans="1:35" ht="12" customHeight="1" x14ac:dyDescent="0.25">
      <c r="A55" s="643" t="s">
        <v>6</v>
      </c>
      <c r="B55" s="643"/>
      <c r="C55" s="643"/>
      <c r="D55" s="643"/>
      <c r="E55" s="643"/>
      <c r="F55" s="643"/>
      <c r="G55" s="643"/>
      <c r="H55" s="643"/>
      <c r="I55" s="624">
        <f>'RD925 Form'!F10</f>
        <v>0</v>
      </c>
      <c r="J55" s="624"/>
      <c r="K55" s="624"/>
      <c r="L55" s="624"/>
      <c r="M55" s="624"/>
      <c r="N55" s="624"/>
      <c r="O55" s="624"/>
      <c r="P55" s="624"/>
      <c r="Q55" s="624"/>
      <c r="R55" s="624"/>
      <c r="S55" s="624"/>
      <c r="T55" s="624"/>
      <c r="U55" s="624"/>
      <c r="V55" s="624"/>
      <c r="W55" s="624"/>
      <c r="X55" s="624"/>
      <c r="Y55" s="624"/>
      <c r="AA55" s="310" t="s">
        <v>249</v>
      </c>
      <c r="AC55" s="625"/>
      <c r="AD55" s="625"/>
      <c r="AE55" s="625"/>
      <c r="AF55" s="625"/>
      <c r="AG55" s="625"/>
      <c r="AH55" s="625"/>
      <c r="AI55" s="625"/>
    </row>
    <row r="56" spans="1:35" ht="12" customHeight="1" thickBot="1" x14ac:dyDescent="0.3">
      <c r="A56" s="643"/>
      <c r="B56" s="643"/>
      <c r="C56" s="643"/>
      <c r="D56" s="643"/>
      <c r="E56" s="643"/>
      <c r="F56" s="643"/>
      <c r="G56" s="643"/>
      <c r="H56" s="643"/>
      <c r="I56" s="624"/>
      <c r="J56" s="624"/>
      <c r="K56" s="624"/>
      <c r="L56" s="624"/>
      <c r="M56" s="624"/>
      <c r="N56" s="624"/>
      <c r="O56" s="624"/>
      <c r="P56" s="624"/>
      <c r="Q56" s="624"/>
      <c r="R56" s="624"/>
      <c r="S56" s="624"/>
      <c r="T56" s="624"/>
      <c r="U56" s="624"/>
      <c r="V56" s="624"/>
      <c r="W56" s="624"/>
      <c r="X56" s="624"/>
      <c r="Y56" s="624"/>
      <c r="AA56" s="314"/>
      <c r="AB56" s="314"/>
      <c r="AC56" s="314"/>
      <c r="AD56" s="314"/>
      <c r="AE56" s="314"/>
      <c r="AF56" s="314"/>
      <c r="AG56" s="314"/>
      <c r="AH56" s="314"/>
      <c r="AI56" s="314"/>
    </row>
    <row r="57" spans="1:35" ht="12" customHeight="1" thickTop="1" x14ac:dyDescent="0.25"/>
    <row r="58" spans="1:35" ht="12" customHeight="1" x14ac:dyDescent="0.25">
      <c r="K58" s="626" t="s">
        <v>270</v>
      </c>
      <c r="L58" s="626"/>
      <c r="M58" s="626"/>
      <c r="N58" s="626"/>
      <c r="O58" s="626"/>
      <c r="P58" s="626"/>
      <c r="Q58" s="626"/>
      <c r="R58" s="626"/>
      <c r="S58" s="626"/>
      <c r="T58" s="626"/>
      <c r="U58" s="626"/>
      <c r="V58" s="626"/>
      <c r="W58" s="626"/>
      <c r="X58" s="626"/>
      <c r="Y58" s="343"/>
    </row>
    <row r="59" spans="1:35" ht="12" customHeight="1" x14ac:dyDescent="0.25">
      <c r="K59" s="622" t="str">
        <f>C28</f>
        <v>Metropolitan Water Reclamation District
Lockbox 95089
Chicago, IL 60694-5089</v>
      </c>
      <c r="L59" s="622"/>
      <c r="M59" s="622"/>
      <c r="N59" s="622"/>
      <c r="O59" s="622"/>
      <c r="P59" s="622"/>
      <c r="Q59" s="622"/>
      <c r="R59" s="622"/>
      <c r="S59" s="622"/>
      <c r="T59" s="622"/>
      <c r="U59" s="622"/>
      <c r="V59" s="622"/>
      <c r="W59" s="622"/>
      <c r="X59" s="622"/>
      <c r="Y59" s="343"/>
      <c r="Z59" s="627" t="str">
        <f>"Due Date: February 22, "&amp;'RD925 Form'!AJ49+1</f>
        <v>Due Date: February 22, 2021</v>
      </c>
      <c r="AA59" s="627"/>
      <c r="AB59" s="627"/>
      <c r="AC59" s="627"/>
      <c r="AD59" s="627"/>
      <c r="AE59" s="627"/>
      <c r="AF59" s="627"/>
      <c r="AG59" s="627"/>
      <c r="AH59" s="627"/>
      <c r="AI59" s="627"/>
    </row>
    <row r="60" spans="1:35" ht="12" customHeight="1" x14ac:dyDescent="0.25">
      <c r="K60" s="622"/>
      <c r="L60" s="622"/>
      <c r="M60" s="622"/>
      <c r="N60" s="622"/>
      <c r="O60" s="622"/>
      <c r="P60" s="622"/>
      <c r="Q60" s="622"/>
      <c r="R60" s="622"/>
      <c r="S60" s="622"/>
      <c r="T60" s="622"/>
      <c r="U60" s="622"/>
      <c r="V60" s="622"/>
      <c r="W60" s="622"/>
      <c r="X60" s="622"/>
      <c r="Y60" s="343"/>
    </row>
    <row r="61" spans="1:35" ht="12" customHeight="1" x14ac:dyDescent="0.25">
      <c r="K61" s="622"/>
      <c r="L61" s="622"/>
      <c r="M61" s="622"/>
      <c r="N61" s="622"/>
      <c r="O61" s="622"/>
      <c r="P61" s="622"/>
      <c r="Q61" s="622"/>
      <c r="R61" s="622"/>
      <c r="S61" s="622"/>
      <c r="T61" s="622"/>
      <c r="U61" s="622"/>
      <c r="V61" s="622"/>
      <c r="W61" s="622"/>
      <c r="X61" s="622"/>
      <c r="Y61" s="343"/>
    </row>
  </sheetData>
  <sheetProtection algorithmName="SHA-512" hashValue="K/QZQH5kG2PLbjGZbvIDvaGAP83xLsulRRQIyC6qJcUYkN1HMXSKghKh/JbsIOkEIuYJOJ3wTHDWE/RNyJUYfw==" saltValue="Pgj0p/g/UcST20NrnVyLVw==" spinCount="100000" sheet="1" selectLockedCells="1"/>
  <mergeCells count="49">
    <mergeCell ref="A1:F6"/>
    <mergeCell ref="AD1:AI3"/>
    <mergeCell ref="AD4:AI4"/>
    <mergeCell ref="AD5:AI6"/>
    <mergeCell ref="G1:AC4"/>
    <mergeCell ref="C10:AI12"/>
    <mergeCell ref="B9:AF9"/>
    <mergeCell ref="B14:AF14"/>
    <mergeCell ref="D15:AI15"/>
    <mergeCell ref="D16:AI16"/>
    <mergeCell ref="D17:AI17"/>
    <mergeCell ref="A45:H46"/>
    <mergeCell ref="A49:H52"/>
    <mergeCell ref="AC49:AI49"/>
    <mergeCell ref="A47:H48"/>
    <mergeCell ref="B19:AE19"/>
    <mergeCell ref="D26:AI26"/>
    <mergeCell ref="D27:AI27"/>
    <mergeCell ref="AB40:AI42"/>
    <mergeCell ref="A44:H44"/>
    <mergeCell ref="I44:P44"/>
    <mergeCell ref="D20:AI20"/>
    <mergeCell ref="D21:AI21"/>
    <mergeCell ref="D22:AI22"/>
    <mergeCell ref="B24:AE24"/>
    <mergeCell ref="A38:AI38"/>
    <mergeCell ref="D25:AI25"/>
    <mergeCell ref="C28:AI31"/>
    <mergeCell ref="A40:H43"/>
    <mergeCell ref="AA45:AI46"/>
    <mergeCell ref="A55:H56"/>
    <mergeCell ref="A53:H54"/>
    <mergeCell ref="Q45:Y46"/>
    <mergeCell ref="Q44:Y44"/>
    <mergeCell ref="I45:P46"/>
    <mergeCell ref="B33:AI35"/>
    <mergeCell ref="AB43:AI43"/>
    <mergeCell ref="I40:AA43"/>
    <mergeCell ref="K59:X61"/>
    <mergeCell ref="I47:Y48"/>
    <mergeCell ref="AC47:AI47"/>
    <mergeCell ref="K58:X58"/>
    <mergeCell ref="I55:Y56"/>
    <mergeCell ref="AC53:AI53"/>
    <mergeCell ref="AC55:AI55"/>
    <mergeCell ref="Z59:AI59"/>
    <mergeCell ref="AC51:AI51"/>
    <mergeCell ref="I53:Y54"/>
    <mergeCell ref="I49:Y52"/>
  </mergeCells>
  <pageMargins left="0.5" right="0.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Instructions</vt:lpstr>
      <vt:lpstr>RD925 Form</vt:lpstr>
      <vt:lpstr>Volume Worksheet</vt:lpstr>
      <vt:lpstr>Loadings Worksheet</vt:lpstr>
      <vt:lpstr>Tax Credit Worksheet</vt:lpstr>
      <vt:lpstr>MPR Worksheet</vt:lpstr>
      <vt:lpstr>925-V</vt:lpstr>
      <vt:lpstr>'Loadings Worksheet'!Print_Area</vt:lpstr>
      <vt:lpstr>'MPR Worksheet'!Print_Area</vt:lpstr>
      <vt:lpstr>'RD925 Form'!Print_Area</vt:lpstr>
      <vt:lpstr>'Tax Credit Worksheet'!Print_Area</vt:lpstr>
    </vt:vector>
  </TitlesOfParts>
  <Company>MWRD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GOLDRICH</dc:creator>
  <cp:lastModifiedBy>Michael</cp:lastModifiedBy>
  <cp:lastPrinted>2021-01-07T14:22:06Z</cp:lastPrinted>
  <dcterms:created xsi:type="dcterms:W3CDTF">2014-10-13T19:21:33Z</dcterms:created>
  <dcterms:modified xsi:type="dcterms:W3CDTF">2021-01-07T14:23:25Z</dcterms:modified>
</cp:coreProperties>
</file>